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5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<sst xmlns="http://schemas.openxmlformats.org/spreadsheetml/2006/main" count="333" uniqueCount="257">
  <si>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</si>
  <si>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</si>
  <si>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</si>
  <si>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</si>
  <si>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</si>
  <si>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</si>
  <si>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</si>
  <si>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</si>
  <si>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</si>
  <si>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</si>
  <si>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</si>
  <si>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</si>
  <si>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</si>
  <si>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</si>
  <si>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</si>
  <si>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</si>
  <si>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</si>
  <si>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</si>
  <si>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</si>
  <si>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</si>
  <si>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</si>
  <si>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</si>
  <si>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</si>
  <si>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</si>
  <si>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</si>
  <si>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</si>
  <si>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</si>
  <si>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</si>
  <si>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</si>
  <si>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</si>
  <si>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</si>
  <si>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</si>
  <si>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</si>
  <si>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</si>
  <si>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</si>
  <si>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</si>
  <si>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</si>
  <si>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</si>
  <si>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</si>
  <si>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</si>
  <si>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</si>
  <si>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</si>
  <si>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</si>
  <si>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</si>
  <si>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</si>
  <si>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</si>
  <si>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</si>
  <si>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</si>
  <si>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</si>
  <si>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</si>
  <si>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</si>
  <si>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</si>
  <si>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</si>
  <si>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</si>
  <si>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</si>
  <si>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</si>
  <si>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</si>
  <si>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</si>
  <si>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</si>
  <si>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</si>
  <si>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</si>
  <si>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</si>
  <si>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</si>
  <si>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</si>
  <si>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</si>
  <si>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</si>
  <si>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</si>
  <si>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</si>
  <si>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</si>
  <si>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</si>
  <si>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</si>
  <si>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</si>
  <si>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</si>
  <si>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</si>
  <si>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</si>
  <si>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</si>
  <si>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</si>
  <si>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</si>
  <si>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</si>
  <si>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</si>
  <si>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</si>
  <si>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</si>
  <si>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</si>
  <si>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</si>
  <si>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</si>
  <si>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</si>
  <si>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</si>
  <si>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</si>
  <si>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</si>
  <si>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</si>
  <si>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</si>
  <si>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</si>
  <si>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</si>
  <si>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</si>
  <si>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</si>
  <si>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</si>
  <si>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</si>
  <si>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</si>
  <si>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</si>
  <si>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</si>
  <si>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</si>
  <si>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</si>
  <si>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</si>
  <si>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</si>
  <si>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</si>
  <si>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</si>
  <si>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</si>
  <si>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</si>
  <si>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</si>
  <si>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</si>
  <si>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</si>
  <si>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</si>
  <si>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</si>
  <si>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</si>
  <si>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</si>
  <si>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</si>
  <si>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</si>
  <si>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</si>
  <si>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</si>
  <si>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</si>
  <si>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</si>
  <si>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</si>
  <si>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</si>
  <si>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</si>
  <si>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</si>
  <si>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</si>
  <si>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</si>
  <si>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</si>
  <si>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</si>
  <si>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</si>
  <si>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</si>
  <si>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</si>
  <si>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</si>
  <si>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</si>
  <si>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</si>
  <si>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</si>
  <si>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</si>
  <si>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</si>
  <si>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</si>
  <si>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</si>
  <si>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</si>
  <si>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</si>
  <si>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</si>
  <si>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</si>
  <si>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</si>
  <si>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</si>
  <si>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</si>
  <si>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</si>
  <si>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</si>
  <si>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</si>
  <si>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</si>
  <si>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</si>
  <si>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</si>
  <si>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</si>
  <si>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</si>
  <si>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</si>
  <si>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</si>
  <si>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</si>
  <si>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</si>
  <si>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</si>
  <si>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</si>
  <si>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</si>
  <si>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</si>
  <si>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</si>
  <si>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</si>
  <si>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</si>
  <si>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</si>
  <si>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</si>
  <si>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</si>
  <si>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</si>
  <si>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</si>
  <si>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</si>
  <si>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</si>
  <si>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</si>
  <si>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Комунальна</t>
  </si>
  <si>
    <t>Директор</t>
  </si>
  <si>
    <t>Військовий збір</t>
  </si>
  <si>
    <t>інші податки та збори  ( розшифрувати)</t>
  </si>
  <si>
    <t>2116/1</t>
  </si>
  <si>
    <t>Комунальне підприємство Нетішинської міської ради   «Агенція місцевого розвитку»</t>
  </si>
  <si>
    <t>Дослідження кон"юктури ринкута виявлення громадської думки</t>
  </si>
  <si>
    <t>73.20</t>
  </si>
  <si>
    <t>Інші операційні  доходи</t>
  </si>
  <si>
    <t>1070/1</t>
  </si>
  <si>
    <t>1070/2</t>
  </si>
  <si>
    <t>Інформаційна-консультаційні послуги з програного забезпеення для формування та здачі звітності</t>
  </si>
  <si>
    <t>в.ч. зг. П.18 П(С0 БО 15 "Дохід", визнаний  дохід від цільового фінансування кап. Інвестицій, пропорційно сумі нарахованої амортизації</t>
  </si>
  <si>
    <t>1051/1</t>
  </si>
  <si>
    <t xml:space="preserve">Послуги з огляду, чистки, відновлення та заправки  картриджа </t>
  </si>
  <si>
    <t>Телекомунікаційні послуги з доступу до  інтернету</t>
  </si>
  <si>
    <t>Розрахуноко-касове обслуговування (Банківські послуги)</t>
  </si>
  <si>
    <t>1051/2</t>
  </si>
  <si>
    <t>1051/3</t>
  </si>
  <si>
    <t>1051/4</t>
  </si>
  <si>
    <t>1051/5</t>
  </si>
  <si>
    <t>Інформаційно-консультаційні послуги цифрового  підпису</t>
  </si>
  <si>
    <t>1045/1</t>
  </si>
  <si>
    <t>1302/1</t>
  </si>
  <si>
    <t>Економіст з бухгалтерського обліку та господарської діяльності</t>
  </si>
  <si>
    <t>1045/2</t>
  </si>
  <si>
    <t>Послуги з придбання програмного забезпечення для ведення бухгалтерського обліку</t>
  </si>
  <si>
    <t>1045/3</t>
  </si>
  <si>
    <t>1045/4</t>
  </si>
  <si>
    <r>
      <t>організаційно-технічні послуги Послуги з обслуговування, експлуатація та ремонт будівлі (</t>
    </r>
    <r>
      <rPr>
        <sz val="8"/>
        <rFont val="Times New Roman"/>
        <family val="1"/>
      </rPr>
      <t>Відшкодування експлуатаційних витрат),(оренда приміщення),(відшкодування комунальних послуг)</t>
    </r>
  </si>
  <si>
    <r>
      <t>консультаційні та інформаційні послуги</t>
    </r>
    <r>
      <rPr>
        <sz val="8"/>
        <rFont val="Times New Roman"/>
        <family val="1"/>
      </rPr>
      <t>(Інформаційно-технічні послуги із створення програмного забезпення "Громадський бюджет міста Нетішина")</t>
    </r>
  </si>
  <si>
    <r>
      <t xml:space="preserve">Послуги з прийняття участі у короткотермінових нарадах-навчаннях,семінару </t>
    </r>
    <r>
      <rPr>
        <sz val="8"/>
        <rFont val="Cambria"/>
        <family val="1"/>
      </rPr>
      <t>"Правові та практичні аспекти публічних закупівель в Україні".</t>
    </r>
  </si>
  <si>
    <t>3260/1</t>
  </si>
  <si>
    <t xml:space="preserve">Придбання (створення) інших матеріальних активів </t>
  </si>
  <si>
    <t>витрати на сировину й основні матеріали, канцтовари, токіни</t>
  </si>
  <si>
    <t>Консультаційні та інформаційні послуги (модератора, тренера)</t>
  </si>
  <si>
    <t>військовий збір</t>
  </si>
  <si>
    <t>3143/1</t>
  </si>
  <si>
    <t>єдиний внесок на загальнообовязкове державне страхування</t>
  </si>
  <si>
    <t>м.Нетішин, проспект Курчатова,буд.8</t>
  </si>
  <si>
    <t>Адміністративний збір (зміни до статуту)</t>
  </si>
  <si>
    <t>1045/5</t>
  </si>
  <si>
    <t>Послуги всатановлення замка</t>
  </si>
  <si>
    <t>1051/6</t>
  </si>
  <si>
    <t>Розрахунки з ТВП</t>
  </si>
  <si>
    <t>3170/1</t>
  </si>
  <si>
    <t>Повернення коштів (Поповнення статутного капіталу підприємства для надання поворотної фінансової допомоги  (ОСББ) спрямована на підтримку і розвитку житлового фонду міста Нетішин)</t>
  </si>
  <si>
    <t>3160/1</t>
  </si>
  <si>
    <t xml:space="preserve">Інші надходження (розшифрувати) </t>
  </si>
  <si>
    <t xml:space="preserve">Поповнення статутного капіталу підприємства для надання поворотної фінансової допомоги  (ОСББ) спрямована на підтримку і розвитку житлового фонду міста </t>
  </si>
  <si>
    <t>3060/1</t>
  </si>
  <si>
    <r>
      <t xml:space="preserve">Надходження </t>
    </r>
    <r>
      <rPr>
        <i/>
        <sz val="11"/>
        <rFont val="Times New Roman"/>
        <family val="1"/>
      </rPr>
      <t xml:space="preserve"> кошти ФСС</t>
    </r>
  </si>
  <si>
    <t xml:space="preserve">Повернення коштів (Поповнення статутного капіталу підприємства для надання поворотної фінансової допомоги  (ОСББ) спрямована на підтримку і розвитку </t>
  </si>
  <si>
    <t>2060/1</t>
  </si>
  <si>
    <t>1140/1</t>
  </si>
  <si>
    <t>1130/1</t>
  </si>
  <si>
    <t xml:space="preserve">Цільове фінансування (Фінансування  згідно Програми 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громади» у 2021-2022 роках) </t>
  </si>
  <si>
    <t>п.10.(ПРОГРАМИ
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громади»  у 2019-2020роках., 2021-2022 роках(Поповнення статутного капіталу підприємства)</t>
  </si>
  <si>
    <t>п.10.(ПРОГРАМИ
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громади»  у 2019-2020роках., 2021-2022 роках.Поворотна фінансова допомога для надання об’єднання співвласників багатоквартирних будинків (ОСББ) спрямована на підтримку і розвитку житлового фонду міста Нетішин</t>
  </si>
  <si>
    <t>Інші операційні  доходи ( Фінансування з місцевого бюджету по (ПРОГРАМА
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 у  2019-2020р., 2021-2022 роках)</t>
  </si>
  <si>
    <t>Тетяна МИКОЛАЙЧУК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</si>
  <si>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2022</t>
    </r>
    <r>
      <rPr>
        <b/>
        <sz val="12"/>
        <color indexed="8"/>
        <rFont val="Times New Roman"/>
        <family val="1"/>
      </rPr>
      <t xml:space="preserve"> рік</t>
    </r>
  </si>
  <si>
    <t>Вікторія ДЕМ 'ЯНЧУК</t>
  </si>
  <si>
    <t>0637081309</t>
  </si>
  <si>
    <t>Факт минулого року 2020р</t>
  </si>
  <si>
    <t>Фінансовий план поточного року 2021р.</t>
  </si>
  <si>
    <t>Плановий рік (усього)2022р.</t>
  </si>
  <si>
    <t xml:space="preserve">Факт минулого року 2020р </t>
  </si>
  <si>
    <t>Факт минулого року 2020</t>
  </si>
  <si>
    <t>Фінансовий план
поточного року 2021</t>
  </si>
  <si>
    <t>Плановий рік 2022</t>
  </si>
  <si>
    <t>3170/2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</si>
  <si>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 на 2021-2023роки.</t>
  </si>
  <si>
    <t>1070/3</t>
  </si>
  <si>
    <t>інші операційні витрати</t>
  </si>
  <si>
    <t>1080/1</t>
  </si>
  <si>
    <t>1051/7</t>
  </si>
  <si>
    <t>3030/1</t>
  </si>
  <si>
    <t>3150/1</t>
  </si>
  <si>
    <t>Плановий рік (усього) 2022</t>
  </si>
  <si>
    <t>Витрати згідно ПРОГРАМИ "Про комплексну програму підтримки та розвитку житлового фонду Нетішинської міської ОТГ на 2018-2020роки". (технічний огляд ліфтів, експертне обстеження ліфтів)</t>
  </si>
  <si>
    <t xml:space="preserve">витрати на паливо та енергію  комунальні послуги(теплопостачання,водопостачання,водовідведння, електроенергія ) </t>
  </si>
  <si>
    <t>витрати на фінансово-господарську діяльність (відрядження,послуги модератора, тренера,інтернет,, заправка картриджа,сплата банк.послуг, експлуатаційніпослуги,інформаційно-консультаційні послуги, послуги з придб. програм забезпесення для введення бух. обліку та ін …)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</si>
</sst>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_);_(* \(#,##0.0\);_(* &quot;-&quot;_);_(@_)"/>
    <numFmt numFmtId="213" formatCode="_-* #,##0.0_р_._-;\-* #,##0.0_р_._-;_-* &quot;-&quot;?_р_._-;_-@_-"/>
    <numFmt numFmtId="214" formatCode="_-* #,##0.0\ _₽_-;\-* #,##0.0\ _₽_-;_-* &quot;-&quot;?\ _₽_-;_-@_-"/>
    <numFmt numFmtId="215" formatCode="_(* #,##0.00_);_(* \(#,##0.00\);_(* &quot;-&quot;_);_(@_)"/>
    <numFmt numFmtId="216" formatCode="_-* #,##0.0_₴_-;\-* #,##0.0_₴_-;_-* &quot;-&quot;?_₴_-;_-@_-"/>
    <numFmt numFmtId="217" formatCode="0.000"/>
    <numFmt numFmtId="218" formatCode="_-* #,##0.0\ _₴_-;\-* #,##0.0\ _₴_-;_-* &quot;-&quot;?\ _₴_-;_-@_-"/>
    <numFmt numFmtId="219" formatCode="_(* #,##0.000_);_(* \(#,##0.000\);_(* &quot;-&quot;_);_(@_)"/>
    <numFmt numFmtId="220" formatCode="_(* #,##0.0000_);_(* \(#,##0.0000\);_(* &quot;-&quot;_);_(@_)"/>
    <numFmt numFmtId="221" formatCode="_(* #,##0.00000_);_(* \(#,##0.00000\);_(* &quot;-&quot;_);_(@_)"/>
  </numFmts>
  <fonts count="5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.5"/>
      <name val="Times New Roman"/>
      <family val="1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8"/>
      <name val="Times New Roman"/>
      <family val="1"/>
    </font>
    <font>
      <sz val="8"/>
      <name val="Cambria"/>
      <family val="1"/>
    </font>
    <font>
      <sz val="11"/>
      <color indexed="8"/>
      <name val="Times New Roman"/>
      <family val="1"/>
    </font>
    <font>
      <sz val="10.5"/>
      <color indexed="8"/>
      <name val="Cambria"/>
      <family val="1"/>
    </font>
    <font>
      <sz val="9"/>
      <name val="Cambria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7" fontId="13" fillId="0" borderId="13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207" fontId="12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justify" vertical="center"/>
    </xf>
    <xf numFmtId="0" fontId="18" fillId="0" borderId="14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7" fontId="13" fillId="0" borderId="10" xfId="0" applyNumberFormat="1" applyFont="1" applyFill="1" applyBorder="1" applyAlignment="1">
      <alignment horizontal="center" vertical="center" wrapText="1"/>
    </xf>
    <xf numFmtId="207" fontId="12" fillId="0" borderId="10" xfId="0" applyNumberFormat="1" applyFont="1" applyFill="1" applyBorder="1" applyAlignment="1">
      <alignment horizontal="center" vertical="center" wrapText="1"/>
    </xf>
    <xf numFmtId="206" fontId="13" fillId="0" borderId="10" xfId="0" applyNumberFormat="1" applyFont="1" applyFill="1" applyBorder="1" applyAlignment="1">
      <alignment horizontal="center" vertical="center" wrapText="1"/>
    </xf>
    <xf numFmtId="206" fontId="13" fillId="0" borderId="13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9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212" fontId="4" fillId="0" borderId="10" xfId="0" applyNumberFormat="1" applyFont="1" applyFill="1" applyBorder="1" applyAlignment="1">
      <alignment horizontal="center" vertical="center" wrapText="1"/>
    </xf>
    <xf numFmtId="212" fontId="5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205" fontId="26" fillId="0" borderId="11" xfId="0" applyNumberFormat="1" applyFont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212" fontId="13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19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212" fontId="12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quotePrefix="1">
      <alignment horizontal="center" vertical="center"/>
    </xf>
    <xf numFmtId="201" fontId="35" fillId="0" borderId="10" xfId="0" applyNumberFormat="1" applyFont="1" applyFill="1" applyBorder="1" applyAlignment="1">
      <alignment horizontal="center" vertical="center" wrapText="1"/>
    </xf>
    <xf numFmtId="201" fontId="34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27" fillId="0" borderId="10" xfId="0" applyFont="1" applyFill="1" applyBorder="1" applyAlignment="1">
      <alignment horizontal="left" vertical="top" wrapText="1"/>
    </xf>
    <xf numFmtId="215" fontId="4" fillId="0" borderId="10" xfId="0" applyNumberFormat="1" applyFont="1" applyFill="1" applyBorder="1" applyAlignment="1">
      <alignment horizontal="center" vertical="center" wrapText="1"/>
    </xf>
    <xf numFmtId="0" fontId="29" fillId="0" borderId="10" xfId="53" applyFont="1" applyFill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4" fillId="0" borderId="20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207" fontId="13" fillId="24" borderId="10" xfId="0" applyNumberFormat="1" applyFont="1" applyFill="1" applyBorder="1" applyAlignment="1">
      <alignment horizontal="center" vertical="center" wrapText="1"/>
    </xf>
    <xf numFmtId="207" fontId="12" fillId="24" borderId="10" xfId="0" applyNumberFormat="1" applyFont="1" applyFill="1" applyBorder="1" applyAlignment="1">
      <alignment horizontal="center" vertical="center" wrapText="1"/>
    </xf>
    <xf numFmtId="219" fontId="4" fillId="0" borderId="10" xfId="0" applyNumberFormat="1" applyFont="1" applyFill="1" applyBorder="1" applyAlignment="1">
      <alignment horizontal="center" vertical="center" wrapText="1"/>
    </xf>
    <xf numFmtId="215" fontId="5" fillId="0" borderId="10" xfId="0" applyNumberFormat="1" applyFont="1" applyFill="1" applyBorder="1" applyAlignment="1">
      <alignment horizontal="center" vertical="center" wrapText="1"/>
    </xf>
    <xf numFmtId="219" fontId="5" fillId="0" borderId="10" xfId="0" applyNumberFormat="1" applyFont="1" applyFill="1" applyBorder="1" applyAlignment="1">
      <alignment horizontal="center" vertical="center" wrapText="1"/>
    </xf>
    <xf numFmtId="205" fontId="5" fillId="0" borderId="10" xfId="0" applyNumberFormat="1" applyFont="1" applyFill="1" applyBorder="1" applyAlignment="1">
      <alignment horizontal="left" vertical="center" wrapText="1"/>
    </xf>
    <xf numFmtId="205" fontId="34" fillId="0" borderId="10" xfId="0" applyNumberFormat="1" applyFont="1" applyFill="1" applyBorder="1" applyAlignment="1">
      <alignment horizontal="left" vertical="center" wrapText="1"/>
    </xf>
    <xf numFmtId="205" fontId="4" fillId="0" borderId="10" xfId="0" applyNumberFormat="1" applyFont="1" applyFill="1" applyBorder="1" applyAlignment="1">
      <alignment horizontal="center" vertical="center" wrapText="1"/>
    </xf>
    <xf numFmtId="205" fontId="35" fillId="0" borderId="10" xfId="0" applyNumberFormat="1" applyFont="1" applyFill="1" applyBorder="1" applyAlignment="1">
      <alignment horizontal="center" vertical="center" wrapText="1"/>
    </xf>
    <xf numFmtId="205" fontId="5" fillId="0" borderId="10" xfId="0" applyNumberFormat="1" applyFont="1" applyFill="1" applyBorder="1" applyAlignment="1">
      <alignment horizontal="center" vertical="center" wrapText="1"/>
    </xf>
    <xf numFmtId="205" fontId="4" fillId="24" borderId="10" xfId="0" applyNumberFormat="1" applyFont="1" applyFill="1" applyBorder="1" applyAlignment="1">
      <alignment horizontal="center" vertical="center" wrapText="1"/>
    </xf>
    <xf numFmtId="205" fontId="4" fillId="0" borderId="10" xfId="0" applyNumberFormat="1" applyFont="1" applyFill="1" applyBorder="1" applyAlignment="1">
      <alignment vertical="center" wrapText="1"/>
    </xf>
    <xf numFmtId="205" fontId="27" fillId="0" borderId="11" xfId="0" applyNumberFormat="1" applyFont="1" applyFill="1" applyBorder="1" applyAlignment="1" quotePrefix="1">
      <alignment horizontal="right" vertical="center"/>
    </xf>
    <xf numFmtId="205" fontId="26" fillId="0" borderId="10" xfId="0" applyNumberFormat="1" applyFont="1" applyBorder="1" applyAlignment="1">
      <alignment horizontal="center" vertical="center"/>
    </xf>
    <xf numFmtId="205" fontId="2" fillId="0" borderId="10" xfId="0" applyNumberFormat="1" applyFont="1" applyBorder="1" applyAlignment="1">
      <alignment/>
    </xf>
    <xf numFmtId="205" fontId="6" fillId="0" borderId="10" xfId="0" applyNumberFormat="1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12" fillId="0" borderId="10" xfId="0" applyFont="1" applyFill="1" applyBorder="1" applyAlignment="1">
      <alignment/>
    </xf>
    <xf numFmtId="212" fontId="12" fillId="0" borderId="10" xfId="0" applyNumberFormat="1" applyFont="1" applyFill="1" applyBorder="1" applyAlignment="1">
      <alignment/>
    </xf>
    <xf numFmtId="212" fontId="13" fillId="0" borderId="10" xfId="0" applyNumberFormat="1" applyFont="1" applyFill="1" applyBorder="1" applyAlignment="1">
      <alignment/>
    </xf>
    <xf numFmtId="201" fontId="4" fillId="24" borderId="10" xfId="0" applyNumberFormat="1" applyFont="1" applyFill="1" applyBorder="1" applyAlignment="1">
      <alignment horizontal="center" vertical="center" wrapText="1"/>
    </xf>
    <xf numFmtId="212" fontId="6" fillId="0" borderId="1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3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0" xfId="0" applyFont="1" applyAlignment="1">
      <alignment/>
    </xf>
    <xf numFmtId="0" fontId="3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8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49" fontId="3" fillId="0" borderId="25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8" fillId="0" borderId="25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7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B13" sqref="B13:H23"/>
    </sheetView>
  </sheetViews>
  <sheetFormatPr defaultColWidth="9.140625" defaultRowHeight="12.75"/>
  <cols>
    <col min="1" max="1" width="2.57421875" style="0" customWidth="1"/>
    <col min="2" max="2" width="24.57421875" style="0" customWidth="1"/>
    <col min="4" max="4" width="6.7109375" style="0" customWidth="1"/>
    <col min="5" max="5" width="5.00390625" style="0" customWidth="1"/>
    <col min="6" max="6" width="11.140625" style="0" customWidth="1"/>
    <col min="7" max="7" width="7.421875" style="0" customWidth="1"/>
    <col min="8" max="8" width="15.28125" style="0" customWidth="1"/>
  </cols>
  <sheetData>
    <row r="1" spans="2:8" ht="18.75" customHeight="1">
      <c r="B1" s="59"/>
      <c r="E1" s="166" t="s">
        <v>164</v>
      </c>
      <c r="F1" s="166"/>
      <c r="G1" s="166"/>
      <c r="H1" s="166"/>
    </row>
    <row r="2" spans="4:10" ht="71.25" customHeight="1">
      <c r="D2" s="61"/>
      <c r="E2" s="167" t="s">
        <v>151</v>
      </c>
      <c r="F2" s="167"/>
      <c r="G2" s="167"/>
      <c r="H2" s="167"/>
      <c r="I2" s="62"/>
      <c r="J2" s="62"/>
    </row>
    <row r="3" ht="12.75">
      <c r="B3" s="63"/>
    </row>
    <row r="4" ht="12.75">
      <c r="B4" s="63"/>
    </row>
    <row r="5" spans="2:5" ht="18.75">
      <c r="B5" s="63"/>
      <c r="E5" s="60" t="s">
        <v>134</v>
      </c>
    </row>
    <row r="6" spans="2:5" ht="12.75">
      <c r="B6" s="63"/>
      <c r="E6" t="s">
        <v>150</v>
      </c>
    </row>
    <row r="7" spans="2:5" ht="12.75">
      <c r="B7" s="63"/>
      <c r="E7" t="s">
        <v>150</v>
      </c>
    </row>
    <row r="8" spans="2:5" ht="12.75">
      <c r="B8" s="63"/>
      <c r="E8" t="s">
        <v>150</v>
      </c>
    </row>
    <row r="9" ht="12.75">
      <c r="B9" s="63"/>
    </row>
    <row r="10" ht="20.25" customHeight="1" thickBot="1">
      <c r="B10" s="59"/>
    </row>
    <row r="11" spans="2:8" ht="15.75">
      <c r="B11" s="65"/>
      <c r="C11" s="65"/>
      <c r="D11" s="64"/>
      <c r="E11" s="64"/>
      <c r="F11" s="64"/>
      <c r="G11" s="78" t="s">
        <v>135</v>
      </c>
      <c r="H11" s="79"/>
    </row>
    <row r="12" spans="2:8" ht="16.5" thickBot="1">
      <c r="B12" s="68"/>
      <c r="C12" s="59"/>
      <c r="D12" s="59"/>
      <c r="E12" s="59"/>
      <c r="F12" s="65" t="s">
        <v>132</v>
      </c>
      <c r="G12" s="80"/>
      <c r="H12" s="81">
        <v>2022</v>
      </c>
    </row>
    <row r="13" spans="2:8" ht="78.75" customHeight="1" thickBot="1">
      <c r="B13" s="138" t="s">
        <v>136</v>
      </c>
      <c r="C13" s="168" t="s">
        <v>179</v>
      </c>
      <c r="D13" s="168"/>
      <c r="E13" s="168"/>
      <c r="F13" s="139" t="s">
        <v>137</v>
      </c>
      <c r="G13" s="169">
        <v>40219560</v>
      </c>
      <c r="H13" s="170"/>
    </row>
    <row r="14" spans="2:8" ht="32.25" thickBot="1">
      <c r="B14" s="140" t="s">
        <v>138</v>
      </c>
      <c r="C14" s="164" t="s">
        <v>173</v>
      </c>
      <c r="D14" s="164"/>
      <c r="E14" s="164"/>
      <c r="F14" s="141" t="s">
        <v>139</v>
      </c>
      <c r="G14" s="142">
        <v>150</v>
      </c>
      <c r="H14" s="143"/>
    </row>
    <row r="15" spans="2:8" ht="24.75" customHeight="1" thickBot="1">
      <c r="B15" s="140" t="s">
        <v>140</v>
      </c>
      <c r="C15" s="164"/>
      <c r="D15" s="164"/>
      <c r="E15" s="164"/>
      <c r="F15" s="141" t="s">
        <v>141</v>
      </c>
      <c r="G15" s="142"/>
      <c r="H15" s="143"/>
    </row>
    <row r="16" spans="2:8" ht="93.75" customHeight="1" thickBot="1">
      <c r="B16" s="140" t="s">
        <v>142</v>
      </c>
      <c r="C16" s="165" t="s">
        <v>180</v>
      </c>
      <c r="D16" s="165"/>
      <c r="E16" s="165"/>
      <c r="F16" s="141" t="s">
        <v>143</v>
      </c>
      <c r="G16" s="142" t="s">
        <v>181</v>
      </c>
      <c r="H16" s="143"/>
    </row>
    <row r="17" spans="2:8" ht="32.25" customHeight="1" thickBot="1">
      <c r="B17" s="140" t="s">
        <v>144</v>
      </c>
      <c r="C17" s="144"/>
      <c r="D17" s="144"/>
      <c r="E17" s="144"/>
      <c r="F17" s="145"/>
      <c r="G17" s="145"/>
      <c r="H17" s="146"/>
    </row>
    <row r="18" spans="2:8" ht="21.75" customHeight="1" thickBot="1">
      <c r="B18" s="140" t="s">
        <v>145</v>
      </c>
      <c r="C18" s="164" t="s">
        <v>174</v>
      </c>
      <c r="D18" s="164"/>
      <c r="E18" s="164"/>
      <c r="F18" s="145"/>
      <c r="G18" s="145"/>
      <c r="H18" s="146"/>
    </row>
    <row r="19" spans="2:8" ht="21.75" customHeight="1" thickBot="1">
      <c r="B19" s="140" t="s">
        <v>146</v>
      </c>
      <c r="C19" s="164">
        <v>5</v>
      </c>
      <c r="D19" s="164"/>
      <c r="E19" s="164"/>
      <c r="F19" s="144"/>
      <c r="G19" s="145"/>
      <c r="H19" s="146"/>
    </row>
    <row r="20" spans="2:8" ht="21.75" customHeight="1" thickBot="1">
      <c r="B20" s="140" t="s">
        <v>147</v>
      </c>
      <c r="C20" s="145" t="s">
        <v>213</v>
      </c>
      <c r="D20" s="145"/>
      <c r="E20" s="145"/>
      <c r="F20" s="145"/>
      <c r="G20" s="145"/>
      <c r="H20" s="146"/>
    </row>
    <row r="21" spans="2:8" ht="21.75" customHeight="1" thickBot="1">
      <c r="B21" s="140" t="s">
        <v>148</v>
      </c>
      <c r="C21" s="162" t="s">
        <v>237</v>
      </c>
      <c r="D21" s="162"/>
      <c r="E21" s="162"/>
      <c r="F21" s="162"/>
      <c r="G21" s="147"/>
      <c r="H21" s="148"/>
    </row>
    <row r="22" spans="2:8" ht="15.75">
      <c r="B22" s="149"/>
      <c r="C22" s="147"/>
      <c r="D22" s="147"/>
      <c r="E22" s="147"/>
      <c r="F22" s="147"/>
      <c r="G22" s="147"/>
      <c r="H22" s="147"/>
    </row>
    <row r="23" spans="2:8" ht="47.25" customHeight="1">
      <c r="B23" s="150" t="s">
        <v>149</v>
      </c>
      <c r="C23" s="151"/>
      <c r="D23" s="163" t="s">
        <v>234</v>
      </c>
      <c r="E23" s="163"/>
      <c r="F23" s="163"/>
      <c r="G23" s="163"/>
      <c r="H23" s="152"/>
    </row>
    <row r="24" spans="2:8" ht="15.75">
      <c r="B24" s="59"/>
      <c r="C24" s="59"/>
      <c r="D24" s="59"/>
      <c r="E24" s="59"/>
      <c r="F24" s="65"/>
      <c r="G24" s="59"/>
      <c r="H24" s="59"/>
    </row>
    <row r="25" spans="2:8" ht="12.75">
      <c r="B25" s="66"/>
      <c r="C25" s="66"/>
      <c r="D25" s="66"/>
      <c r="E25" s="66"/>
      <c r="F25" s="66"/>
      <c r="G25" s="66"/>
      <c r="H25" s="66"/>
    </row>
    <row r="26" ht="16.5">
      <c r="B26" s="67"/>
    </row>
    <row r="27" ht="15.75">
      <c r="B27" s="58"/>
    </row>
    <row r="28" ht="15.75">
      <c r="B28" s="58"/>
    </row>
    <row r="29" ht="15.75">
      <c r="B29" s="58"/>
    </row>
    <row r="30" ht="15.75">
      <c r="B30" s="58"/>
    </row>
    <row r="31" ht="15.75">
      <c r="B31" s="58"/>
    </row>
    <row r="32" ht="15.75">
      <c r="B32" s="58"/>
    </row>
    <row r="33" ht="15.75">
      <c r="B33" s="58"/>
    </row>
  </sheetData>
  <sheetProtection/>
  <mergeCells count="11">
    <mergeCell ref="E1:H1"/>
    <mergeCell ref="E2:H2"/>
    <mergeCell ref="C13:E13"/>
    <mergeCell ref="G13:H13"/>
    <mergeCell ref="C21:F21"/>
    <mergeCell ref="D23:G23"/>
    <mergeCell ref="C14:E14"/>
    <mergeCell ref="C15:E15"/>
    <mergeCell ref="C16:E16"/>
    <mergeCell ref="C18:E18"/>
    <mergeCell ref="C19:E1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120" zoomScaleNormal="120" zoomScalePageLayoutView="0" workbookViewId="0" topLeftCell="A76">
      <selection activeCell="A3" sqref="A3:I3"/>
    </sheetView>
  </sheetViews>
  <sheetFormatPr defaultColWidth="9.140625" defaultRowHeight="12.75"/>
  <cols>
    <col min="1" max="1" width="28.57421875" style="2" customWidth="1"/>
    <col min="2" max="2" width="8.57421875" style="2" customWidth="1"/>
    <col min="3" max="3" width="9.8515625" style="2" customWidth="1"/>
    <col min="4" max="4" width="8.8515625" style="2" customWidth="1"/>
    <col min="5" max="6" width="9.28125" style="2" customWidth="1"/>
    <col min="7" max="7" width="9.00390625" style="2" customWidth="1"/>
    <col min="8" max="8" width="9.140625" style="2" customWidth="1"/>
    <col min="9" max="9" width="9.28125" style="2" customWidth="1"/>
    <col min="10" max="16384" width="9.140625" style="2" customWidth="1"/>
  </cols>
  <sheetData>
    <row r="1" spans="1:9" ht="18" customHeight="1">
      <c r="A1" s="171" t="s">
        <v>235</v>
      </c>
      <c r="B1" s="171"/>
      <c r="C1" s="171"/>
      <c r="D1" s="171"/>
      <c r="E1" s="171"/>
      <c r="F1" s="171"/>
      <c r="G1" s="171"/>
      <c r="H1" s="171"/>
      <c r="I1" s="171"/>
    </row>
    <row r="2" spans="7:9" ht="15.75">
      <c r="G2" s="172" t="s">
        <v>133</v>
      </c>
      <c r="H2" s="172"/>
      <c r="I2" s="172"/>
    </row>
    <row r="3" spans="1:9" ht="15.75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 customHeight="1">
      <c r="A5" s="174" t="s">
        <v>1</v>
      </c>
      <c r="B5" s="175" t="s">
        <v>2</v>
      </c>
      <c r="C5" s="176" t="s">
        <v>238</v>
      </c>
      <c r="D5" s="176" t="s">
        <v>239</v>
      </c>
      <c r="E5" s="178" t="s">
        <v>240</v>
      </c>
      <c r="F5" s="175" t="s">
        <v>3</v>
      </c>
      <c r="G5" s="175"/>
      <c r="H5" s="175"/>
      <c r="I5" s="175"/>
    </row>
    <row r="6" spans="1:9" ht="61.5" customHeight="1">
      <c r="A6" s="174"/>
      <c r="B6" s="175"/>
      <c r="C6" s="177"/>
      <c r="D6" s="177"/>
      <c r="E6" s="179"/>
      <c r="F6" s="7" t="s">
        <v>4</v>
      </c>
      <c r="G6" s="7" t="s">
        <v>5</v>
      </c>
      <c r="H6" s="7" t="s">
        <v>6</v>
      </c>
      <c r="I6" s="7" t="s">
        <v>7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6</v>
      </c>
      <c r="F7" s="14">
        <v>7</v>
      </c>
      <c r="G7" s="14">
        <v>8</v>
      </c>
      <c r="H7" s="14">
        <v>9</v>
      </c>
      <c r="I7" s="14">
        <v>10</v>
      </c>
    </row>
    <row r="8" spans="1:9" ht="30" customHeight="1">
      <c r="A8" s="8" t="s">
        <v>8</v>
      </c>
      <c r="B8" s="8"/>
      <c r="C8" s="121"/>
      <c r="D8" s="121"/>
      <c r="E8" s="122"/>
      <c r="F8" s="122"/>
      <c r="G8" s="122"/>
      <c r="H8" s="122"/>
      <c r="I8" s="122"/>
    </row>
    <row r="9" spans="1:9" ht="41.25" customHeight="1">
      <c r="A9" s="4" t="s">
        <v>9</v>
      </c>
      <c r="B9" s="9">
        <v>1000</v>
      </c>
      <c r="C9" s="123"/>
      <c r="D9" s="123"/>
      <c r="E9" s="124"/>
      <c r="F9" s="124"/>
      <c r="G9" s="124"/>
      <c r="H9" s="124"/>
      <c r="I9" s="124"/>
    </row>
    <row r="10" spans="1:9" ht="27.75" customHeight="1">
      <c r="A10" s="4" t="s">
        <v>10</v>
      </c>
      <c r="B10" s="9">
        <v>1010</v>
      </c>
      <c r="C10" s="123">
        <f aca="true" t="shared" si="0" ref="C10:I10">C11+C12+C13+C14+C15+C16+C17+C18</f>
        <v>0</v>
      </c>
      <c r="D10" s="123">
        <f t="shared" si="0"/>
        <v>0</v>
      </c>
      <c r="E10" s="123">
        <f t="shared" si="0"/>
        <v>0</v>
      </c>
      <c r="F10" s="123">
        <f t="shared" si="0"/>
        <v>0</v>
      </c>
      <c r="G10" s="123">
        <f t="shared" si="0"/>
        <v>0</v>
      </c>
      <c r="H10" s="123">
        <f t="shared" si="0"/>
        <v>0</v>
      </c>
      <c r="I10" s="123">
        <f t="shared" si="0"/>
        <v>0</v>
      </c>
    </row>
    <row r="11" spans="1:9" ht="28.5" customHeight="1">
      <c r="A11" s="4" t="s">
        <v>11</v>
      </c>
      <c r="B11" s="6">
        <v>1011</v>
      </c>
      <c r="C11" s="123"/>
      <c r="D11" s="123"/>
      <c r="E11" s="123"/>
      <c r="F11" s="123"/>
      <c r="G11" s="123"/>
      <c r="H11" s="123"/>
      <c r="I11" s="123"/>
    </row>
    <row r="12" spans="1:9" ht="15">
      <c r="A12" s="4" t="s">
        <v>12</v>
      </c>
      <c r="B12" s="6">
        <v>1012</v>
      </c>
      <c r="C12" s="123"/>
      <c r="D12" s="123"/>
      <c r="E12" s="123"/>
      <c r="F12" s="123"/>
      <c r="G12" s="123"/>
      <c r="H12" s="123"/>
      <c r="I12" s="123"/>
    </row>
    <row r="13" spans="1:9" ht="15">
      <c r="A13" s="4" t="s">
        <v>13</v>
      </c>
      <c r="B13" s="6">
        <v>1013</v>
      </c>
      <c r="C13" s="123"/>
      <c r="D13" s="123"/>
      <c r="E13" s="123"/>
      <c r="F13" s="123"/>
      <c r="G13" s="123"/>
      <c r="H13" s="123"/>
      <c r="I13" s="123"/>
    </row>
    <row r="14" spans="1:9" ht="15">
      <c r="A14" s="4" t="s">
        <v>14</v>
      </c>
      <c r="B14" s="6">
        <v>1014</v>
      </c>
      <c r="C14" s="123"/>
      <c r="D14" s="123"/>
      <c r="E14" s="123"/>
      <c r="F14" s="123"/>
      <c r="G14" s="123"/>
      <c r="H14" s="123"/>
      <c r="I14" s="123"/>
    </row>
    <row r="15" spans="1:9" ht="30">
      <c r="A15" s="4" t="s">
        <v>15</v>
      </c>
      <c r="B15" s="6">
        <v>1015</v>
      </c>
      <c r="C15" s="123"/>
      <c r="D15" s="123"/>
      <c r="E15" s="123"/>
      <c r="F15" s="123"/>
      <c r="G15" s="123"/>
      <c r="H15" s="123"/>
      <c r="I15" s="123"/>
    </row>
    <row r="16" spans="1:9" ht="90">
      <c r="A16" s="4" t="s">
        <v>16</v>
      </c>
      <c r="B16" s="6">
        <v>1016</v>
      </c>
      <c r="C16" s="123"/>
      <c r="D16" s="123"/>
      <c r="E16" s="123"/>
      <c r="F16" s="123"/>
      <c r="G16" s="123"/>
      <c r="H16" s="123"/>
      <c r="I16" s="123"/>
    </row>
    <row r="17" spans="1:9" ht="30">
      <c r="A17" s="4" t="s">
        <v>17</v>
      </c>
      <c r="B17" s="6">
        <v>1017</v>
      </c>
      <c r="C17" s="123"/>
      <c r="D17" s="123"/>
      <c r="E17" s="130"/>
      <c r="F17" s="130"/>
      <c r="G17" s="130"/>
      <c r="H17" s="130"/>
      <c r="I17" s="130"/>
    </row>
    <row r="18" spans="1:9" ht="15">
      <c r="A18" s="4" t="s">
        <v>18</v>
      </c>
      <c r="B18" s="6">
        <v>1018</v>
      </c>
      <c r="C18" s="123"/>
      <c r="D18" s="123"/>
      <c r="E18" s="123"/>
      <c r="F18" s="123"/>
      <c r="G18" s="123"/>
      <c r="H18" s="123"/>
      <c r="I18" s="123"/>
    </row>
    <row r="19" spans="1:9" ht="9.75" customHeight="1">
      <c r="A19" s="4"/>
      <c r="B19" s="6"/>
      <c r="C19" s="123"/>
      <c r="D19" s="123"/>
      <c r="E19" s="123"/>
      <c r="F19" s="123"/>
      <c r="G19" s="123"/>
      <c r="H19" s="123"/>
      <c r="I19" s="123"/>
    </row>
    <row r="20" spans="1:9" ht="9.75" customHeight="1">
      <c r="A20" s="4"/>
      <c r="B20" s="6"/>
      <c r="C20" s="123"/>
      <c r="D20" s="123"/>
      <c r="E20" s="123"/>
      <c r="F20" s="123"/>
      <c r="G20" s="123"/>
      <c r="H20" s="123"/>
      <c r="I20" s="123"/>
    </row>
    <row r="21" spans="1:9" ht="28.5">
      <c r="A21" s="8" t="s">
        <v>19</v>
      </c>
      <c r="B21" s="11">
        <v>1020</v>
      </c>
      <c r="C21" s="125">
        <f aca="true" t="shared" si="1" ref="C21:I21">C9-C10</f>
        <v>0</v>
      </c>
      <c r="D21" s="125">
        <f t="shared" si="1"/>
        <v>0</v>
      </c>
      <c r="E21" s="125">
        <f t="shared" si="1"/>
        <v>0</v>
      </c>
      <c r="F21" s="125">
        <f t="shared" si="1"/>
        <v>0</v>
      </c>
      <c r="G21" s="125">
        <f t="shared" si="1"/>
        <v>0</v>
      </c>
      <c r="H21" s="125">
        <f t="shared" si="1"/>
        <v>0</v>
      </c>
      <c r="I21" s="125">
        <f t="shared" si="1"/>
        <v>0</v>
      </c>
    </row>
    <row r="22" spans="1:9" ht="30">
      <c r="A22" s="91" t="s">
        <v>20</v>
      </c>
      <c r="B22" s="9">
        <v>1030</v>
      </c>
      <c r="C22" s="126">
        <f>SUM(C23:C48)+C49+C68+C56</f>
        <v>954.6</v>
      </c>
      <c r="D22" s="123">
        <f aca="true" t="shared" si="2" ref="D22:I22">D23+D24+D25+D26+D27+D28+D29+D30+D31+D32+D33+D34+D35+D36+D37+D43+D44+D45+D46+D47+D48+D40+D41+D39+D38+D49</f>
        <v>1095.1000000000001</v>
      </c>
      <c r="E22" s="123">
        <f>E23+E24+E25+E26+E27+E28+E29+E30+E31+E32+E33+E34+E35+E36+E37+E43+E44+E45+E46+E47+E48+E40+E41+E39+E38+E49</f>
        <v>1257.7999999999997</v>
      </c>
      <c r="F22" s="123">
        <f t="shared" si="2"/>
        <v>314.59999999999997</v>
      </c>
      <c r="G22" s="123">
        <f t="shared" si="2"/>
        <v>314.5</v>
      </c>
      <c r="H22" s="123">
        <f t="shared" si="2"/>
        <v>314.4</v>
      </c>
      <c r="I22" s="123">
        <f t="shared" si="2"/>
        <v>314.3</v>
      </c>
    </row>
    <row r="23" spans="1:9" ht="41.25" customHeight="1">
      <c r="A23" s="4" t="s">
        <v>21</v>
      </c>
      <c r="B23" s="9">
        <v>1031</v>
      </c>
      <c r="C23" s="123"/>
      <c r="D23" s="123"/>
      <c r="E23" s="123">
        <f>F23+G23+H23+I23</f>
        <v>0</v>
      </c>
      <c r="F23" s="123"/>
      <c r="G23" s="123"/>
      <c r="H23" s="123"/>
      <c r="I23" s="123"/>
    </row>
    <row r="24" spans="1:9" ht="30">
      <c r="A24" s="4" t="s">
        <v>22</v>
      </c>
      <c r="B24" s="9">
        <v>1032</v>
      </c>
      <c r="C24" s="123"/>
      <c r="D24" s="123"/>
      <c r="E24" s="123">
        <f aca="true" t="shared" si="3" ref="E24:E33">F24+G24+H24+I24</f>
        <v>0</v>
      </c>
      <c r="F24" s="123"/>
      <c r="G24" s="123"/>
      <c r="H24" s="123"/>
      <c r="I24" s="123"/>
    </row>
    <row r="25" spans="1:9" ht="30">
      <c r="A25" s="4" t="s">
        <v>23</v>
      </c>
      <c r="B25" s="9">
        <v>1033</v>
      </c>
      <c r="C25" s="123"/>
      <c r="D25" s="123"/>
      <c r="E25" s="123">
        <f t="shared" si="3"/>
        <v>0</v>
      </c>
      <c r="F25" s="123"/>
      <c r="G25" s="123"/>
      <c r="H25" s="123"/>
      <c r="I25" s="123"/>
    </row>
    <row r="26" spans="1:9" ht="15">
      <c r="A26" s="4" t="s">
        <v>24</v>
      </c>
      <c r="B26" s="9">
        <v>1034</v>
      </c>
      <c r="C26" s="123"/>
      <c r="D26" s="123"/>
      <c r="E26" s="123">
        <f t="shared" si="3"/>
        <v>0</v>
      </c>
      <c r="F26" s="123"/>
      <c r="G26" s="123"/>
      <c r="H26" s="123"/>
      <c r="I26" s="123"/>
    </row>
    <row r="27" spans="1:9" ht="30">
      <c r="A27" s="4" t="s">
        <v>25</v>
      </c>
      <c r="B27" s="9">
        <v>1035</v>
      </c>
      <c r="C27" s="123"/>
      <c r="D27" s="123"/>
      <c r="E27" s="123">
        <f t="shared" si="3"/>
        <v>0</v>
      </c>
      <c r="F27" s="123"/>
      <c r="G27" s="123"/>
      <c r="H27" s="123"/>
      <c r="I27" s="123"/>
    </row>
    <row r="28" spans="1:9" ht="30" customHeight="1">
      <c r="A28" s="4" t="s">
        <v>26</v>
      </c>
      <c r="B28" s="9">
        <v>1036</v>
      </c>
      <c r="C28" s="123">
        <v>0.3</v>
      </c>
      <c r="D28" s="123">
        <v>12</v>
      </c>
      <c r="E28" s="123">
        <f t="shared" si="3"/>
        <v>12.8</v>
      </c>
      <c r="F28" s="123">
        <v>3.2</v>
      </c>
      <c r="G28" s="123">
        <v>3.2</v>
      </c>
      <c r="H28" s="123">
        <v>3.2</v>
      </c>
      <c r="I28" s="123">
        <v>3.2</v>
      </c>
    </row>
    <row r="29" spans="1:9" ht="15">
      <c r="A29" s="4" t="s">
        <v>27</v>
      </c>
      <c r="B29" s="9">
        <v>1037</v>
      </c>
      <c r="C29" s="123"/>
      <c r="D29" s="123"/>
      <c r="E29" s="123">
        <f t="shared" si="3"/>
        <v>0</v>
      </c>
      <c r="F29" s="123">
        <v>0</v>
      </c>
      <c r="G29" s="123"/>
      <c r="H29" s="123"/>
      <c r="I29" s="123"/>
    </row>
    <row r="30" spans="1:9" ht="15">
      <c r="A30" s="4" t="s">
        <v>28</v>
      </c>
      <c r="B30" s="9">
        <v>1038</v>
      </c>
      <c r="C30" s="123">
        <v>636.1</v>
      </c>
      <c r="D30" s="123">
        <v>767</v>
      </c>
      <c r="E30" s="123">
        <f>F30+G30+H30+I30</f>
        <v>891.5</v>
      </c>
      <c r="F30" s="123">
        <v>222.9</v>
      </c>
      <c r="G30" s="123">
        <v>222.9</v>
      </c>
      <c r="H30" s="123">
        <v>222.9</v>
      </c>
      <c r="I30" s="123">
        <v>222.8</v>
      </c>
    </row>
    <row r="31" spans="1:9" ht="30" customHeight="1">
      <c r="A31" s="4" t="s">
        <v>29</v>
      </c>
      <c r="B31" s="9">
        <v>1039</v>
      </c>
      <c r="C31" s="123">
        <v>139.9</v>
      </c>
      <c r="D31" s="123">
        <v>168.7</v>
      </c>
      <c r="E31" s="123">
        <f t="shared" si="3"/>
        <v>196.1</v>
      </c>
      <c r="F31" s="123">
        <v>49.1</v>
      </c>
      <c r="G31" s="123">
        <v>49</v>
      </c>
      <c r="H31" s="123">
        <v>49</v>
      </c>
      <c r="I31" s="123">
        <v>49</v>
      </c>
    </row>
    <row r="32" spans="1:9" ht="60">
      <c r="A32" s="4" t="s">
        <v>30</v>
      </c>
      <c r="B32" s="9">
        <v>1040</v>
      </c>
      <c r="C32" s="123">
        <v>16.7</v>
      </c>
      <c r="D32" s="123">
        <v>20</v>
      </c>
      <c r="E32" s="123">
        <f t="shared" si="3"/>
        <v>20</v>
      </c>
      <c r="F32" s="123">
        <v>5</v>
      </c>
      <c r="G32" s="123">
        <v>5</v>
      </c>
      <c r="H32" s="123">
        <v>5</v>
      </c>
      <c r="I32" s="123">
        <v>5</v>
      </c>
    </row>
    <row r="33" spans="1:9" ht="75">
      <c r="A33" s="4" t="s">
        <v>31</v>
      </c>
      <c r="B33" s="9">
        <v>1041</v>
      </c>
      <c r="C33" s="123"/>
      <c r="D33" s="123"/>
      <c r="E33" s="123">
        <f t="shared" si="3"/>
        <v>0</v>
      </c>
      <c r="F33" s="123"/>
      <c r="G33" s="123"/>
      <c r="H33" s="123"/>
      <c r="I33" s="123"/>
    </row>
    <row r="34" spans="1:9" ht="60">
      <c r="A34" s="4" t="s">
        <v>32</v>
      </c>
      <c r="B34" s="9">
        <v>1042</v>
      </c>
      <c r="C34" s="123"/>
      <c r="D34" s="123"/>
      <c r="E34" s="123"/>
      <c r="F34" s="123"/>
      <c r="G34" s="123"/>
      <c r="H34" s="123"/>
      <c r="I34" s="123"/>
    </row>
    <row r="35" spans="1:9" ht="45">
      <c r="A35" s="4" t="s">
        <v>33</v>
      </c>
      <c r="B35" s="9">
        <v>1043</v>
      </c>
      <c r="C35" s="123"/>
      <c r="D35" s="123"/>
      <c r="E35" s="123"/>
      <c r="F35" s="123"/>
      <c r="G35" s="123"/>
      <c r="H35" s="123"/>
      <c r="I35" s="123"/>
    </row>
    <row r="36" spans="1:9" ht="98.25" customHeight="1">
      <c r="A36" s="4" t="s">
        <v>203</v>
      </c>
      <c r="B36" s="9">
        <v>1044</v>
      </c>
      <c r="C36" s="123">
        <v>76.1</v>
      </c>
      <c r="D36" s="123">
        <v>86.3</v>
      </c>
      <c r="E36" s="123">
        <f>SUM(F36:I36)</f>
        <v>92.89999999999999</v>
      </c>
      <c r="F36" s="123">
        <v>23.2</v>
      </c>
      <c r="G36" s="123">
        <v>23.2</v>
      </c>
      <c r="H36" s="123">
        <v>23.2</v>
      </c>
      <c r="I36" s="123">
        <v>23.3</v>
      </c>
    </row>
    <row r="37" spans="1:9" ht="63.75">
      <c r="A37" s="4" t="s">
        <v>204</v>
      </c>
      <c r="B37" s="9">
        <v>1045</v>
      </c>
      <c r="C37" s="123">
        <v>0</v>
      </c>
      <c r="D37" s="123">
        <v>0</v>
      </c>
      <c r="E37" s="123"/>
      <c r="F37" s="123"/>
      <c r="G37" s="123"/>
      <c r="H37" s="123"/>
      <c r="I37" s="123"/>
    </row>
    <row r="38" spans="1:9" ht="57">
      <c r="A38" s="107" t="s">
        <v>200</v>
      </c>
      <c r="B38" s="5" t="s">
        <v>196</v>
      </c>
      <c r="C38" s="123">
        <v>0</v>
      </c>
      <c r="D38" s="123">
        <v>2.7</v>
      </c>
      <c r="E38" s="123">
        <f>SUM(F38:I38)</f>
        <v>2.8</v>
      </c>
      <c r="F38" s="123">
        <v>0.7</v>
      </c>
      <c r="G38" s="123">
        <v>0.7</v>
      </c>
      <c r="H38" s="123">
        <v>0.7</v>
      </c>
      <c r="I38" s="123">
        <v>0.7</v>
      </c>
    </row>
    <row r="39" spans="1:9" ht="92.25">
      <c r="A39" s="107" t="s">
        <v>205</v>
      </c>
      <c r="B39" s="5" t="s">
        <v>199</v>
      </c>
      <c r="C39" s="123">
        <v>1</v>
      </c>
      <c r="D39" s="123">
        <v>2</v>
      </c>
      <c r="E39" s="123">
        <f>SUM(F39:I39)</f>
        <v>2.1</v>
      </c>
      <c r="F39" s="123">
        <v>0.5</v>
      </c>
      <c r="G39" s="123">
        <v>0.5</v>
      </c>
      <c r="H39" s="123">
        <v>0.5</v>
      </c>
      <c r="I39" s="123">
        <v>0.6</v>
      </c>
    </row>
    <row r="40" spans="1:9" ht="71.25">
      <c r="A40" s="107" t="s">
        <v>185</v>
      </c>
      <c r="B40" s="5" t="s">
        <v>201</v>
      </c>
      <c r="C40" s="123">
        <v>2</v>
      </c>
      <c r="D40" s="123">
        <v>2</v>
      </c>
      <c r="E40" s="123">
        <f>SUM(F40:I40)</f>
        <v>2.1</v>
      </c>
      <c r="F40" s="123">
        <v>0.5</v>
      </c>
      <c r="G40" s="123">
        <v>0.5</v>
      </c>
      <c r="H40" s="123">
        <v>0.5</v>
      </c>
      <c r="I40" s="123">
        <v>0.6</v>
      </c>
    </row>
    <row r="41" spans="1:9" ht="45" customHeight="1">
      <c r="A41" s="107" t="s">
        <v>195</v>
      </c>
      <c r="B41" s="5" t="s">
        <v>202</v>
      </c>
      <c r="C41" s="123">
        <v>0.7</v>
      </c>
      <c r="D41" s="123">
        <v>1</v>
      </c>
      <c r="E41" s="123">
        <f>SUM(F41:I41)</f>
        <v>1</v>
      </c>
      <c r="F41" s="123">
        <v>0.3</v>
      </c>
      <c r="G41" s="123">
        <v>0.3</v>
      </c>
      <c r="H41" s="123">
        <v>0.2</v>
      </c>
      <c r="I41" s="123">
        <v>0.2</v>
      </c>
    </row>
    <row r="42" spans="1:9" ht="45" customHeight="1">
      <c r="A42" s="107" t="s">
        <v>214</v>
      </c>
      <c r="B42" s="5" t="s">
        <v>215</v>
      </c>
      <c r="C42" s="123">
        <v>0</v>
      </c>
      <c r="D42" s="123"/>
      <c r="E42" s="123"/>
      <c r="F42" s="123"/>
      <c r="G42" s="123"/>
      <c r="H42" s="123"/>
      <c r="I42" s="123"/>
    </row>
    <row r="43" spans="1:9" ht="15">
      <c r="A43" s="4" t="s">
        <v>34</v>
      </c>
      <c r="B43" s="9">
        <v>1046</v>
      </c>
      <c r="C43" s="123"/>
      <c r="D43" s="123"/>
      <c r="E43" s="123"/>
      <c r="F43" s="123"/>
      <c r="G43" s="123"/>
      <c r="H43" s="123"/>
      <c r="I43" s="123"/>
    </row>
    <row r="44" spans="1:9" ht="15">
      <c r="A44" s="4" t="s">
        <v>35</v>
      </c>
      <c r="B44" s="9">
        <v>1047</v>
      </c>
      <c r="C44" s="123"/>
      <c r="D44" s="123"/>
      <c r="E44" s="123"/>
      <c r="F44" s="123"/>
      <c r="G44" s="123"/>
      <c r="H44" s="123"/>
      <c r="I44" s="123"/>
    </row>
    <row r="45" spans="1:9" ht="45">
      <c r="A45" s="4" t="s">
        <v>36</v>
      </c>
      <c r="B45" s="9">
        <v>1048</v>
      </c>
      <c r="C45" s="123"/>
      <c r="D45" s="123"/>
      <c r="E45" s="123"/>
      <c r="F45" s="123"/>
      <c r="G45" s="123"/>
      <c r="H45" s="123"/>
      <c r="I45" s="123"/>
    </row>
    <row r="46" spans="1:9" ht="45">
      <c r="A46" s="4" t="s">
        <v>37</v>
      </c>
      <c r="B46" s="9">
        <v>1049</v>
      </c>
      <c r="C46" s="123"/>
      <c r="D46" s="123"/>
      <c r="E46" s="123"/>
      <c r="F46" s="123"/>
      <c r="G46" s="123"/>
      <c r="H46" s="123"/>
      <c r="I46" s="123"/>
    </row>
    <row r="47" spans="1:9" ht="60" customHeight="1">
      <c r="A47" s="4" t="s">
        <v>38</v>
      </c>
      <c r="B47" s="9">
        <v>1050</v>
      </c>
      <c r="C47" s="123"/>
      <c r="D47" s="123"/>
      <c r="E47" s="123"/>
      <c r="F47" s="123"/>
      <c r="G47" s="123"/>
      <c r="H47" s="123"/>
      <c r="I47" s="123"/>
    </row>
    <row r="48" spans="1:9" ht="30">
      <c r="A48" s="4" t="s">
        <v>39</v>
      </c>
      <c r="B48" s="5" t="s">
        <v>40</v>
      </c>
      <c r="C48" s="123">
        <v>0</v>
      </c>
      <c r="D48" s="123">
        <v>0</v>
      </c>
      <c r="E48" s="95">
        <f>SUM(F48:I48)</f>
        <v>0</v>
      </c>
      <c r="F48" s="123">
        <v>0</v>
      </c>
      <c r="G48" s="123"/>
      <c r="H48" s="123"/>
      <c r="I48" s="123"/>
    </row>
    <row r="49" spans="1:9" ht="30">
      <c r="A49" s="91" t="s">
        <v>41</v>
      </c>
      <c r="B49" s="9">
        <v>1051</v>
      </c>
      <c r="C49" s="127">
        <f>SUM(C50:C55)</f>
        <v>31.800000000000004</v>
      </c>
      <c r="D49" s="127">
        <f aca="true" t="shared" si="4" ref="D49:I49">SUM(D50:D54)</f>
        <v>33.4</v>
      </c>
      <c r="E49" s="127">
        <f t="shared" si="4"/>
        <v>36.50000000000001</v>
      </c>
      <c r="F49" s="127">
        <f t="shared" si="4"/>
        <v>9.200000000000001</v>
      </c>
      <c r="G49" s="127">
        <f t="shared" si="4"/>
        <v>9.200000000000001</v>
      </c>
      <c r="H49" s="127">
        <f t="shared" si="4"/>
        <v>9.200000000000001</v>
      </c>
      <c r="I49" s="127">
        <f t="shared" si="4"/>
        <v>8.9</v>
      </c>
    </row>
    <row r="50" spans="1:9" ht="42" customHeight="1">
      <c r="A50" s="96" t="s">
        <v>208</v>
      </c>
      <c r="B50" s="94" t="s">
        <v>187</v>
      </c>
      <c r="C50" s="128">
        <v>6.1</v>
      </c>
      <c r="D50" s="95">
        <v>5</v>
      </c>
      <c r="E50" s="95">
        <f aca="true" t="shared" si="5" ref="E50:E55">SUM(F50:I50)</f>
        <v>6.500000000000001</v>
      </c>
      <c r="F50" s="95">
        <v>1.6</v>
      </c>
      <c r="G50" s="95">
        <v>1.6</v>
      </c>
      <c r="H50" s="95">
        <v>1.6</v>
      </c>
      <c r="I50" s="129">
        <v>1.7</v>
      </c>
    </row>
    <row r="51" spans="1:9" ht="43.5" customHeight="1">
      <c r="A51" s="107" t="s">
        <v>209</v>
      </c>
      <c r="B51" s="94" t="s">
        <v>191</v>
      </c>
      <c r="C51" s="128">
        <v>12</v>
      </c>
      <c r="D51" s="95">
        <v>12</v>
      </c>
      <c r="E51" s="95">
        <f t="shared" si="5"/>
        <v>12.700000000000001</v>
      </c>
      <c r="F51" s="95">
        <v>3.2</v>
      </c>
      <c r="G51" s="95">
        <v>3.2</v>
      </c>
      <c r="H51" s="95">
        <v>3.2</v>
      </c>
      <c r="I51" s="129">
        <v>3.1</v>
      </c>
    </row>
    <row r="52" spans="1:9" ht="42" customHeight="1">
      <c r="A52" s="107" t="s">
        <v>188</v>
      </c>
      <c r="B52" s="94" t="s">
        <v>192</v>
      </c>
      <c r="C52" s="128">
        <v>8.6</v>
      </c>
      <c r="D52" s="95">
        <v>8.6</v>
      </c>
      <c r="E52" s="95">
        <f t="shared" si="5"/>
        <v>9.1</v>
      </c>
      <c r="F52" s="95">
        <v>2.3</v>
      </c>
      <c r="G52" s="95">
        <v>2.3</v>
      </c>
      <c r="H52" s="95">
        <v>2.3</v>
      </c>
      <c r="I52" s="129">
        <v>2.2</v>
      </c>
    </row>
    <row r="53" spans="1:9" ht="35.25" customHeight="1">
      <c r="A53" s="107" t="s">
        <v>189</v>
      </c>
      <c r="B53" s="94" t="s">
        <v>193</v>
      </c>
      <c r="C53" s="128">
        <v>5.1</v>
      </c>
      <c r="D53" s="95">
        <v>6</v>
      </c>
      <c r="E53" s="95">
        <f t="shared" si="5"/>
        <v>6.300000000000001</v>
      </c>
      <c r="F53" s="95">
        <v>1.6</v>
      </c>
      <c r="G53" s="95">
        <v>1.6</v>
      </c>
      <c r="H53" s="95">
        <v>1.6</v>
      </c>
      <c r="I53" s="129">
        <v>1.5</v>
      </c>
    </row>
    <row r="54" spans="1:9" ht="42" customHeight="1">
      <c r="A54" s="107" t="s">
        <v>190</v>
      </c>
      <c r="B54" s="94" t="s">
        <v>194</v>
      </c>
      <c r="C54" s="123">
        <v>0</v>
      </c>
      <c r="D54" s="95">
        <v>1.8</v>
      </c>
      <c r="E54" s="95">
        <f t="shared" si="5"/>
        <v>1.9</v>
      </c>
      <c r="F54" s="95">
        <v>0.5</v>
      </c>
      <c r="G54" s="95">
        <v>0.5</v>
      </c>
      <c r="H54" s="95">
        <v>0.5</v>
      </c>
      <c r="I54" s="129">
        <v>0.4</v>
      </c>
    </row>
    <row r="55" spans="1:9" ht="42" customHeight="1">
      <c r="A55" s="107" t="s">
        <v>216</v>
      </c>
      <c r="B55" s="94" t="s">
        <v>217</v>
      </c>
      <c r="C55" s="123">
        <v>0</v>
      </c>
      <c r="D55" s="95"/>
      <c r="E55" s="95">
        <f t="shared" si="5"/>
        <v>0</v>
      </c>
      <c r="F55" s="95"/>
      <c r="G55" s="95"/>
      <c r="H55" s="95"/>
      <c r="I55" s="129"/>
    </row>
    <row r="56" spans="1:9" ht="71.25" customHeight="1">
      <c r="A56" s="115" t="s">
        <v>254</v>
      </c>
      <c r="B56" s="94" t="s">
        <v>250</v>
      </c>
      <c r="C56" s="123">
        <v>50</v>
      </c>
      <c r="D56" s="95"/>
      <c r="E56" s="95"/>
      <c r="F56" s="95"/>
      <c r="G56" s="95"/>
      <c r="H56" s="95"/>
      <c r="I56" s="129"/>
    </row>
    <row r="57" spans="1:9" ht="13.5" customHeight="1">
      <c r="A57" s="84" t="s">
        <v>42</v>
      </c>
      <c r="B57" s="9">
        <v>1061</v>
      </c>
      <c r="C57" s="123"/>
      <c r="D57" s="123"/>
      <c r="E57" s="123"/>
      <c r="F57" s="123"/>
      <c r="G57" s="123"/>
      <c r="H57" s="123"/>
      <c r="I57" s="123"/>
    </row>
    <row r="58" spans="1:9" ht="27.75" customHeight="1">
      <c r="A58" s="4" t="s">
        <v>43</v>
      </c>
      <c r="B58" s="9">
        <v>1062</v>
      </c>
      <c r="C58" s="123"/>
      <c r="D58" s="123"/>
      <c r="E58" s="123"/>
      <c r="F58" s="123"/>
      <c r="G58" s="123"/>
      <c r="H58" s="123"/>
      <c r="I58" s="123"/>
    </row>
    <row r="59" spans="1:9" ht="12.75" customHeight="1">
      <c r="A59" s="4" t="s">
        <v>28</v>
      </c>
      <c r="B59" s="9">
        <v>1063</v>
      </c>
      <c r="C59" s="123"/>
      <c r="D59" s="123"/>
      <c r="E59" s="123"/>
      <c r="F59" s="123"/>
      <c r="G59" s="123"/>
      <c r="H59" s="123"/>
      <c r="I59" s="123"/>
    </row>
    <row r="60" spans="1:9" ht="13.5" customHeight="1">
      <c r="A60" s="4" t="s">
        <v>29</v>
      </c>
      <c r="B60" s="9">
        <v>1064</v>
      </c>
      <c r="C60" s="123"/>
      <c r="D60" s="123"/>
      <c r="E60" s="123"/>
      <c r="F60" s="123"/>
      <c r="G60" s="123"/>
      <c r="H60" s="123"/>
      <c r="I60" s="123"/>
    </row>
    <row r="61" spans="1:9" ht="28.5" customHeight="1">
      <c r="A61" s="4" t="s">
        <v>44</v>
      </c>
      <c r="B61" s="9">
        <v>1065</v>
      </c>
      <c r="C61" s="123"/>
      <c r="D61" s="123"/>
      <c r="E61" s="123"/>
      <c r="F61" s="123"/>
      <c r="G61" s="123"/>
      <c r="H61" s="123"/>
      <c r="I61" s="123"/>
    </row>
    <row r="62" spans="1:9" ht="13.5" customHeight="1">
      <c r="A62" s="4" t="s">
        <v>45</v>
      </c>
      <c r="B62" s="9">
        <v>1066</v>
      </c>
      <c r="C62" s="123"/>
      <c r="D62" s="123"/>
      <c r="E62" s="123"/>
      <c r="F62" s="123"/>
      <c r="G62" s="123"/>
      <c r="H62" s="123"/>
      <c r="I62" s="123"/>
    </row>
    <row r="63" spans="1:9" ht="28.5" customHeight="1">
      <c r="A63" s="4" t="s">
        <v>46</v>
      </c>
      <c r="B63" s="9">
        <v>1067</v>
      </c>
      <c r="C63" s="123"/>
      <c r="D63" s="123"/>
      <c r="E63" s="123"/>
      <c r="F63" s="123"/>
      <c r="G63" s="123"/>
      <c r="H63" s="123"/>
      <c r="I63" s="123"/>
    </row>
    <row r="64" spans="1:9" ht="20.25" customHeight="1">
      <c r="A64" s="90" t="s">
        <v>182</v>
      </c>
      <c r="B64" s="9">
        <v>1070</v>
      </c>
      <c r="C64" s="123">
        <f>SUM(C65:C66)</f>
        <v>904.6</v>
      </c>
      <c r="D64" s="123">
        <f>SUM(D65:D66)</f>
        <v>1095.1</v>
      </c>
      <c r="E64" s="123">
        <f>SUM(E65:E67)</f>
        <v>1357.8</v>
      </c>
      <c r="F64" s="123">
        <f>SUM(F65:F67)</f>
        <v>339.6</v>
      </c>
      <c r="G64" s="123">
        <f>SUM(G65:G67)</f>
        <v>339.5</v>
      </c>
      <c r="H64" s="123">
        <f>SUM(H65:H67)</f>
        <v>339.4</v>
      </c>
      <c r="I64" s="123">
        <f>SUM(I65:I67)</f>
        <v>339.3</v>
      </c>
    </row>
    <row r="65" spans="1:9" ht="117" customHeight="1">
      <c r="A65" s="90" t="s">
        <v>233</v>
      </c>
      <c r="B65" s="5" t="s">
        <v>183</v>
      </c>
      <c r="C65" s="123">
        <v>887.9</v>
      </c>
      <c r="D65" s="123">
        <v>1075.1</v>
      </c>
      <c r="E65" s="123">
        <f>F65+G65+H65+I65</f>
        <v>1237.8</v>
      </c>
      <c r="F65" s="123">
        <v>309.6</v>
      </c>
      <c r="G65" s="123">
        <v>309.5</v>
      </c>
      <c r="H65" s="123">
        <v>309.4</v>
      </c>
      <c r="I65" s="123">
        <v>309.3</v>
      </c>
    </row>
    <row r="66" spans="1:9" ht="66" customHeight="1">
      <c r="A66" s="90" t="s">
        <v>186</v>
      </c>
      <c r="B66" s="5" t="s">
        <v>184</v>
      </c>
      <c r="C66" s="123">
        <v>16.7</v>
      </c>
      <c r="D66" s="123">
        <v>20</v>
      </c>
      <c r="E66" s="123">
        <f>F66+G66+H66+I66</f>
        <v>20</v>
      </c>
      <c r="F66" s="123">
        <v>5</v>
      </c>
      <c r="G66" s="123">
        <v>5</v>
      </c>
      <c r="H66" s="123">
        <v>5</v>
      </c>
      <c r="I66" s="123">
        <v>5</v>
      </c>
    </row>
    <row r="67" spans="1:9" ht="66" customHeight="1">
      <c r="A67" s="115" t="s">
        <v>246</v>
      </c>
      <c r="B67" s="5" t="s">
        <v>247</v>
      </c>
      <c r="C67" s="123">
        <v>50</v>
      </c>
      <c r="D67" s="123"/>
      <c r="E67" s="123">
        <v>100</v>
      </c>
      <c r="F67" s="123">
        <v>25</v>
      </c>
      <c r="G67" s="123">
        <v>25</v>
      </c>
      <c r="H67" s="123">
        <v>25</v>
      </c>
      <c r="I67" s="123">
        <v>25</v>
      </c>
    </row>
    <row r="68" spans="1:9" ht="27.75" customHeight="1">
      <c r="A68" s="12" t="s">
        <v>248</v>
      </c>
      <c r="B68" s="9">
        <v>1080</v>
      </c>
      <c r="C68" s="123">
        <v>0</v>
      </c>
      <c r="D68" s="123">
        <v>0</v>
      </c>
      <c r="E68" s="123">
        <f>F68+G68+H68+I68</f>
        <v>0</v>
      </c>
      <c r="F68" s="123">
        <v>0</v>
      </c>
      <c r="G68" s="123">
        <v>0</v>
      </c>
      <c r="H68" s="123">
        <v>0</v>
      </c>
      <c r="I68" s="123">
        <v>0</v>
      </c>
    </row>
    <row r="69" spans="1:9" ht="54.75" customHeight="1">
      <c r="A69" s="115" t="s">
        <v>246</v>
      </c>
      <c r="B69" s="9" t="s">
        <v>249</v>
      </c>
      <c r="C69" s="123">
        <v>0</v>
      </c>
      <c r="D69" s="123">
        <v>0</v>
      </c>
      <c r="E69" s="123">
        <f>F69+G69+H69+I69</f>
        <v>100</v>
      </c>
      <c r="F69" s="123">
        <v>25</v>
      </c>
      <c r="G69" s="123">
        <v>25</v>
      </c>
      <c r="H69" s="123">
        <v>25</v>
      </c>
      <c r="I69" s="123">
        <v>25</v>
      </c>
    </row>
    <row r="70" spans="1:9" ht="28.5">
      <c r="A70" s="8" t="s">
        <v>47</v>
      </c>
      <c r="B70" s="11">
        <v>1100</v>
      </c>
      <c r="C70" s="125"/>
      <c r="D70" s="125"/>
      <c r="E70" s="125">
        <f>E71+E75+E79-E72-E77-E80</f>
        <v>0</v>
      </c>
      <c r="F70" s="125"/>
      <c r="G70" s="125"/>
      <c r="H70" s="125"/>
      <c r="I70" s="125"/>
    </row>
    <row r="71" spans="1:9" ht="30">
      <c r="A71" s="4" t="s">
        <v>48</v>
      </c>
      <c r="B71" s="9">
        <v>1110</v>
      </c>
      <c r="C71" s="123"/>
      <c r="D71" s="123"/>
      <c r="E71" s="123"/>
      <c r="F71" s="123"/>
      <c r="G71" s="123"/>
      <c r="H71" s="123"/>
      <c r="I71" s="123"/>
    </row>
    <row r="72" spans="1:9" ht="30">
      <c r="A72" s="4" t="s">
        <v>49</v>
      </c>
      <c r="B72" s="9">
        <v>1120</v>
      </c>
      <c r="C72" s="123"/>
      <c r="D72" s="123"/>
      <c r="E72" s="123"/>
      <c r="F72" s="123"/>
      <c r="G72" s="123"/>
      <c r="H72" s="123"/>
      <c r="I72" s="123"/>
    </row>
    <row r="73" spans="1:9" ht="7.5" customHeight="1">
      <c r="A73" s="4"/>
      <c r="B73" s="9"/>
      <c r="C73" s="123"/>
      <c r="D73" s="123"/>
      <c r="E73" s="123"/>
      <c r="F73" s="123"/>
      <c r="G73" s="123"/>
      <c r="H73" s="123"/>
      <c r="I73" s="123"/>
    </row>
    <row r="74" spans="1:9" ht="8.25" customHeight="1">
      <c r="A74" s="4"/>
      <c r="B74" s="9"/>
      <c r="C74" s="123"/>
      <c r="D74" s="123"/>
      <c r="E74" s="123"/>
      <c r="F74" s="123"/>
      <c r="G74" s="123"/>
      <c r="H74" s="123"/>
      <c r="I74" s="123"/>
    </row>
    <row r="75" spans="1:9" ht="30">
      <c r="A75" s="4" t="s">
        <v>50</v>
      </c>
      <c r="B75" s="9">
        <v>1130</v>
      </c>
      <c r="C75" s="123">
        <v>251.9</v>
      </c>
      <c r="D75" s="123">
        <v>1000</v>
      </c>
      <c r="E75" s="131">
        <f>SUM(E76)</f>
        <v>1005</v>
      </c>
      <c r="F75" s="131">
        <f>SUM(F76)</f>
        <v>1005</v>
      </c>
      <c r="G75" s="123"/>
      <c r="H75" s="123"/>
      <c r="I75" s="123"/>
    </row>
    <row r="76" spans="1:9" ht="101.25">
      <c r="A76" s="110" t="s">
        <v>231</v>
      </c>
      <c r="B76" s="5" t="s">
        <v>229</v>
      </c>
      <c r="C76" s="123">
        <v>251.9</v>
      </c>
      <c r="D76" s="123">
        <v>1000</v>
      </c>
      <c r="E76" s="131">
        <f>SUM(F76)</f>
        <v>1005</v>
      </c>
      <c r="F76" s="131">
        <v>1005</v>
      </c>
      <c r="G76" s="123"/>
      <c r="H76" s="123"/>
      <c r="I76" s="123"/>
    </row>
    <row r="77" spans="1:9" ht="27" customHeight="1">
      <c r="A77" s="4" t="s">
        <v>51</v>
      </c>
      <c r="B77" s="9">
        <v>1140</v>
      </c>
      <c r="C77" s="123">
        <v>0</v>
      </c>
      <c r="D77" s="123">
        <v>1000</v>
      </c>
      <c r="E77" s="131">
        <f>SUM(E78)</f>
        <v>1005</v>
      </c>
      <c r="F77" s="131">
        <v>1005</v>
      </c>
      <c r="G77" s="123"/>
      <c r="H77" s="123"/>
      <c r="I77" s="123"/>
    </row>
    <row r="78" spans="1:9" ht="130.5" customHeight="1">
      <c r="A78" s="110" t="s">
        <v>232</v>
      </c>
      <c r="B78" s="5" t="s">
        <v>228</v>
      </c>
      <c r="C78" s="123">
        <v>251.9</v>
      </c>
      <c r="D78" s="123">
        <v>1000</v>
      </c>
      <c r="E78" s="131">
        <f>SUM(F78)</f>
        <v>1005</v>
      </c>
      <c r="F78" s="131">
        <v>1005</v>
      </c>
      <c r="G78" s="123"/>
      <c r="H78" s="123"/>
      <c r="I78" s="123"/>
    </row>
    <row r="79" spans="1:9" ht="15">
      <c r="A79" s="4" t="s">
        <v>165</v>
      </c>
      <c r="B79" s="9">
        <v>1150</v>
      </c>
      <c r="C79" s="123"/>
      <c r="D79" s="123"/>
      <c r="E79" s="123"/>
      <c r="F79" s="123"/>
      <c r="G79" s="123"/>
      <c r="H79" s="123"/>
      <c r="I79" s="123"/>
    </row>
    <row r="80" spans="1:9" ht="15">
      <c r="A80" s="4" t="s">
        <v>18</v>
      </c>
      <c r="B80" s="9">
        <v>1160</v>
      </c>
      <c r="C80" s="123"/>
      <c r="D80" s="123"/>
      <c r="E80" s="123"/>
      <c r="F80" s="123"/>
      <c r="G80" s="123"/>
      <c r="H80" s="123"/>
      <c r="I80" s="123"/>
    </row>
    <row r="81" spans="1:9" ht="28.5">
      <c r="A81" s="8" t="s">
        <v>52</v>
      </c>
      <c r="B81" s="11">
        <v>1170</v>
      </c>
      <c r="C81" s="125"/>
      <c r="D81" s="125"/>
      <c r="E81" s="125">
        <f>E87-E88</f>
        <v>0</v>
      </c>
      <c r="F81" s="125">
        <f>F87-F88</f>
        <v>0</v>
      </c>
      <c r="G81" s="125">
        <f>G87-G88</f>
        <v>0</v>
      </c>
      <c r="H81" s="125">
        <f>H87-H88</f>
        <v>0</v>
      </c>
      <c r="I81" s="125">
        <f>I87-I88</f>
        <v>0</v>
      </c>
    </row>
    <row r="82" spans="1:9" ht="21" customHeight="1">
      <c r="A82" s="4" t="s">
        <v>53</v>
      </c>
      <c r="B82" s="6">
        <v>1180</v>
      </c>
      <c r="C82" s="123"/>
      <c r="D82" s="123"/>
      <c r="E82" s="123"/>
      <c r="F82" s="123"/>
      <c r="G82" s="123"/>
      <c r="H82" s="123"/>
      <c r="I82" s="123"/>
    </row>
    <row r="83" spans="1:9" ht="15">
      <c r="A83" s="4" t="s">
        <v>54</v>
      </c>
      <c r="B83" s="6">
        <v>1181</v>
      </c>
      <c r="C83" s="123"/>
      <c r="D83" s="123"/>
      <c r="E83" s="123"/>
      <c r="F83" s="123"/>
      <c r="G83" s="123"/>
      <c r="H83" s="123"/>
      <c r="I83" s="123"/>
    </row>
    <row r="84" spans="1:9" ht="28.5">
      <c r="A84" s="8" t="s">
        <v>55</v>
      </c>
      <c r="B84" s="11">
        <v>1200</v>
      </c>
      <c r="C84" s="125"/>
      <c r="D84" s="125"/>
      <c r="E84" s="125">
        <f>E81-E82</f>
        <v>0</v>
      </c>
      <c r="F84" s="125">
        <f>F81-F82</f>
        <v>0</v>
      </c>
      <c r="G84" s="125">
        <f>G81-G82</f>
        <v>0</v>
      </c>
      <c r="H84" s="125">
        <f>H81-H82</f>
        <v>0</v>
      </c>
      <c r="I84" s="125">
        <f>I81-I82</f>
        <v>0</v>
      </c>
    </row>
    <row r="85" spans="1:9" ht="15">
      <c r="A85" s="4" t="s">
        <v>56</v>
      </c>
      <c r="B85" s="5">
        <v>1201</v>
      </c>
      <c r="C85" s="123"/>
      <c r="D85" s="123"/>
      <c r="E85" s="123"/>
      <c r="F85" s="123"/>
      <c r="G85" s="123"/>
      <c r="H85" s="123"/>
      <c r="I85" s="123"/>
    </row>
    <row r="86" spans="1:9" ht="15">
      <c r="A86" s="4" t="s">
        <v>57</v>
      </c>
      <c r="B86" s="5">
        <v>1202</v>
      </c>
      <c r="C86" s="123"/>
      <c r="D86" s="123"/>
      <c r="E86" s="123"/>
      <c r="F86" s="123"/>
      <c r="G86" s="123"/>
      <c r="H86" s="123"/>
      <c r="I86" s="123"/>
    </row>
    <row r="87" spans="1:9" ht="15">
      <c r="A87" s="8" t="s">
        <v>58</v>
      </c>
      <c r="B87" s="9">
        <v>1210</v>
      </c>
      <c r="C87" s="125">
        <f>C70+C64+C67</f>
        <v>954.6</v>
      </c>
      <c r="D87" s="125">
        <f aca="true" t="shared" si="6" ref="D87:I87">D70+D64</f>
        <v>1095.1</v>
      </c>
      <c r="E87" s="125">
        <f t="shared" si="6"/>
        <v>1357.8</v>
      </c>
      <c r="F87" s="125">
        <f>F70+F64</f>
        <v>339.6</v>
      </c>
      <c r="G87" s="125">
        <f t="shared" si="6"/>
        <v>339.5</v>
      </c>
      <c r="H87" s="125">
        <f t="shared" si="6"/>
        <v>339.4</v>
      </c>
      <c r="I87" s="125">
        <f t="shared" si="6"/>
        <v>339.3</v>
      </c>
    </row>
    <row r="88" spans="1:9" ht="15">
      <c r="A88" s="8" t="s">
        <v>59</v>
      </c>
      <c r="B88" s="9">
        <v>1220</v>
      </c>
      <c r="C88" s="125">
        <f>C22+C68-C68+C77</f>
        <v>954.6</v>
      </c>
      <c r="D88" s="125">
        <f>D22+D68</f>
        <v>1095.1000000000001</v>
      </c>
      <c r="E88" s="125">
        <f>E22+E68+E69</f>
        <v>1357.7999999999997</v>
      </c>
      <c r="F88" s="125">
        <f>F22+F69</f>
        <v>339.59999999999997</v>
      </c>
      <c r="G88" s="125">
        <f>G22+G68+G69</f>
        <v>339.5</v>
      </c>
      <c r="H88" s="125">
        <f>H22+H68+H69</f>
        <v>339.4</v>
      </c>
      <c r="I88" s="125">
        <f>I22+I68+I69</f>
        <v>339.3</v>
      </c>
    </row>
    <row r="89" spans="1:9" ht="14.25" customHeight="1">
      <c r="A89" s="183" t="s">
        <v>166</v>
      </c>
      <c r="B89" s="183"/>
      <c r="C89" s="183"/>
      <c r="D89" s="183"/>
      <c r="E89" s="183"/>
      <c r="F89" s="183"/>
      <c r="G89" s="183"/>
      <c r="H89" s="183"/>
      <c r="I89" s="183"/>
    </row>
    <row r="90" spans="1:9" ht="30">
      <c r="A90" s="84" t="s">
        <v>167</v>
      </c>
      <c r="B90" s="9">
        <v>1300</v>
      </c>
      <c r="C90" s="102">
        <f>SUM(C91:C93)</f>
        <v>161.89999999999998</v>
      </c>
      <c r="D90" s="102">
        <f aca="true" t="shared" si="7" ref="D90:I90">SUM(D91:D93)</f>
        <v>139.4</v>
      </c>
      <c r="E90" s="102">
        <f t="shared" si="7"/>
        <v>150.2</v>
      </c>
      <c r="F90" s="102">
        <f t="shared" si="7"/>
        <v>37.599999999999994</v>
      </c>
      <c r="G90" s="102">
        <f t="shared" si="7"/>
        <v>37.599999999999994</v>
      </c>
      <c r="H90" s="102">
        <f t="shared" si="7"/>
        <v>37.5</v>
      </c>
      <c r="I90" s="102">
        <f t="shared" si="7"/>
        <v>37.5</v>
      </c>
    </row>
    <row r="91" spans="1:9" ht="30">
      <c r="A91" s="4" t="s">
        <v>168</v>
      </c>
      <c r="B91" s="85">
        <v>1301</v>
      </c>
      <c r="C91" s="102">
        <v>6.1</v>
      </c>
      <c r="D91" s="102">
        <f>D50</f>
        <v>5</v>
      </c>
      <c r="E91" s="102">
        <f>F91+G91+H91+I91</f>
        <v>6.500000000000001</v>
      </c>
      <c r="F91" s="102">
        <f>F50</f>
        <v>1.6</v>
      </c>
      <c r="G91" s="102">
        <f>G50</f>
        <v>1.6</v>
      </c>
      <c r="H91" s="102">
        <f>H50</f>
        <v>1.6</v>
      </c>
      <c r="I91" s="102">
        <f>I50</f>
        <v>1.7</v>
      </c>
    </row>
    <row r="92" spans="1:9" ht="63.75">
      <c r="A92" s="132" t="s">
        <v>255</v>
      </c>
      <c r="B92" s="85">
        <v>1302</v>
      </c>
      <c r="C92" s="102">
        <v>19.2</v>
      </c>
      <c r="D92" s="102">
        <v>17.7</v>
      </c>
      <c r="E92" s="102">
        <f>SUM(F92:I92)</f>
        <v>20.299999999999997</v>
      </c>
      <c r="F92" s="102">
        <v>5.1</v>
      </c>
      <c r="G92" s="102">
        <v>5.1</v>
      </c>
      <c r="H92" s="102">
        <v>5.1</v>
      </c>
      <c r="I92" s="102">
        <v>5</v>
      </c>
    </row>
    <row r="93" spans="1:9" ht="153">
      <c r="A93" s="132" t="s">
        <v>256</v>
      </c>
      <c r="B93" s="85" t="s">
        <v>197</v>
      </c>
      <c r="C93" s="102">
        <v>136.6</v>
      </c>
      <c r="D93" s="102">
        <v>116.7</v>
      </c>
      <c r="E93" s="102">
        <f>SUM(F93:I93)</f>
        <v>123.39999999999999</v>
      </c>
      <c r="F93" s="102">
        <v>30.9</v>
      </c>
      <c r="G93" s="102">
        <v>30.9</v>
      </c>
      <c r="H93" s="102">
        <v>30.8</v>
      </c>
      <c r="I93" s="102">
        <v>30.8</v>
      </c>
    </row>
    <row r="94" spans="1:9" ht="15.75">
      <c r="A94" s="4" t="s">
        <v>14</v>
      </c>
      <c r="B94" s="86">
        <v>1310</v>
      </c>
      <c r="C94" s="102">
        <v>636.1</v>
      </c>
      <c r="D94" s="102">
        <v>767</v>
      </c>
      <c r="E94" s="97">
        <f>F94+G94+H94+I94</f>
        <v>891.5</v>
      </c>
      <c r="F94" s="92">
        <f aca="true" t="shared" si="8" ref="F94:I95">F30</f>
        <v>222.9</v>
      </c>
      <c r="G94" s="92">
        <f t="shared" si="8"/>
        <v>222.9</v>
      </c>
      <c r="H94" s="92">
        <f t="shared" si="8"/>
        <v>222.9</v>
      </c>
      <c r="I94" s="92">
        <f t="shared" si="8"/>
        <v>222.8</v>
      </c>
    </row>
    <row r="95" spans="1:9" ht="30">
      <c r="A95" s="4" t="s">
        <v>15</v>
      </c>
      <c r="B95" s="86">
        <v>1320</v>
      </c>
      <c r="C95" s="102">
        <v>139.9</v>
      </c>
      <c r="D95" s="102">
        <v>168.7</v>
      </c>
      <c r="E95" s="97">
        <f>F95+G95+H95+I95</f>
        <v>196.1</v>
      </c>
      <c r="F95" s="92">
        <f t="shared" si="8"/>
        <v>49.1</v>
      </c>
      <c r="G95" s="92">
        <f t="shared" si="8"/>
        <v>49</v>
      </c>
      <c r="H95" s="92">
        <f t="shared" si="8"/>
        <v>49</v>
      </c>
      <c r="I95" s="92">
        <f t="shared" si="8"/>
        <v>49</v>
      </c>
    </row>
    <row r="96" spans="1:9" ht="15.75">
      <c r="A96" s="4" t="s">
        <v>169</v>
      </c>
      <c r="B96" s="86">
        <v>1330</v>
      </c>
      <c r="C96" s="102">
        <v>16.7</v>
      </c>
      <c r="D96" s="102">
        <v>20</v>
      </c>
      <c r="E96" s="97">
        <f>F96+G96+H96+I96</f>
        <v>20</v>
      </c>
      <c r="F96" s="92">
        <v>5</v>
      </c>
      <c r="G96" s="92">
        <v>5</v>
      </c>
      <c r="H96" s="92">
        <v>5</v>
      </c>
      <c r="I96" s="92">
        <v>5</v>
      </c>
    </row>
    <row r="97" spans="1:9" ht="15.75">
      <c r="A97" s="4" t="s">
        <v>170</v>
      </c>
      <c r="B97" s="86">
        <v>1340</v>
      </c>
      <c r="C97" s="133">
        <v>0</v>
      </c>
      <c r="D97" s="134">
        <v>0</v>
      </c>
      <c r="E97" s="97">
        <f>F97+G97+H97+I97</f>
        <v>100</v>
      </c>
      <c r="F97" s="134">
        <v>25</v>
      </c>
      <c r="G97" s="134">
        <v>25</v>
      </c>
      <c r="H97" s="134">
        <v>25</v>
      </c>
      <c r="I97" s="134">
        <v>25</v>
      </c>
    </row>
    <row r="98" spans="1:9" ht="15">
      <c r="A98" s="8" t="s">
        <v>171</v>
      </c>
      <c r="B98" s="87">
        <v>1350</v>
      </c>
      <c r="C98" s="135">
        <f>SUM(C90+C94+C95+C96+C97)</f>
        <v>954.6</v>
      </c>
      <c r="D98" s="135">
        <f>D90+D94+D95+D96+D97-D97</f>
        <v>1095.1</v>
      </c>
      <c r="E98" s="135">
        <f>E90+E94+E95+E96+E97</f>
        <v>1357.8</v>
      </c>
      <c r="F98" s="135">
        <f>F90+F94+F95+F96+F97</f>
        <v>339.6</v>
      </c>
      <c r="G98" s="135">
        <f>G90+G94+G95+G96+G97</f>
        <v>339.5</v>
      </c>
      <c r="H98" s="135">
        <f>H90+H94+H95+H96+H97</f>
        <v>339.4</v>
      </c>
      <c r="I98" s="135">
        <f>I90+I94+I95+I96+I97</f>
        <v>339.3</v>
      </c>
    </row>
    <row r="100" spans="1:9" ht="15">
      <c r="A100" s="101" t="s">
        <v>175</v>
      </c>
      <c r="B100" s="30"/>
      <c r="C100" s="180" t="s">
        <v>86</v>
      </c>
      <c r="D100" s="181"/>
      <c r="E100" s="181"/>
      <c r="F100" s="31"/>
      <c r="G100" s="182" t="s">
        <v>234</v>
      </c>
      <c r="H100" s="182"/>
      <c r="I100" s="182"/>
    </row>
    <row r="101" spans="1:9" ht="28.5" customHeight="1">
      <c r="A101" s="106" t="s">
        <v>198</v>
      </c>
      <c r="B101" s="99"/>
      <c r="C101" s="99"/>
      <c r="D101" s="99"/>
      <c r="F101" s="31"/>
      <c r="G101" s="112" t="s">
        <v>236</v>
      </c>
      <c r="H101" s="111"/>
      <c r="I101" s="111"/>
    </row>
  </sheetData>
  <sheetProtection/>
  <mergeCells count="12">
    <mergeCell ref="C100:E100"/>
    <mergeCell ref="G100:I100"/>
    <mergeCell ref="A89:I89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="130" zoomScaleNormal="130" zoomScalePageLayoutView="0" workbookViewId="0" topLeftCell="A22">
      <selection activeCell="A2" sqref="A2:I2"/>
    </sheetView>
  </sheetViews>
  <sheetFormatPr defaultColWidth="9.140625" defaultRowHeight="12.75"/>
  <cols>
    <col min="1" max="1" width="30.421875" style="16" customWidth="1"/>
    <col min="2" max="2" width="6.00390625" style="16" customWidth="1"/>
    <col min="3" max="3" width="8.00390625" style="16" customWidth="1"/>
    <col min="4" max="4" width="7.8515625" style="16" customWidth="1"/>
    <col min="5" max="5" width="7.421875" style="16" customWidth="1"/>
    <col min="6" max="6" width="8.28125" style="16" customWidth="1"/>
    <col min="7" max="7" width="8.140625" style="16" customWidth="1"/>
    <col min="8" max="9" width="8.00390625" style="16" customWidth="1"/>
    <col min="10" max="16384" width="9.140625" style="16" customWidth="1"/>
  </cols>
  <sheetData>
    <row r="1" spans="7:9" ht="15.75">
      <c r="G1" s="172" t="s">
        <v>152</v>
      </c>
      <c r="H1" s="172"/>
      <c r="I1" s="172"/>
    </row>
    <row r="2" spans="1:9" ht="15.75">
      <c r="A2" s="184" t="s">
        <v>60</v>
      </c>
      <c r="B2" s="184"/>
      <c r="C2" s="184"/>
      <c r="D2" s="184"/>
      <c r="E2" s="184"/>
      <c r="F2" s="184"/>
      <c r="G2" s="184"/>
      <c r="H2" s="184"/>
      <c r="I2" s="184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 customHeight="1">
      <c r="A4" s="174" t="s">
        <v>1</v>
      </c>
      <c r="B4" s="185" t="s">
        <v>2</v>
      </c>
      <c r="C4" s="186" t="s">
        <v>241</v>
      </c>
      <c r="D4" s="188" t="s">
        <v>239</v>
      </c>
      <c r="E4" s="190" t="s">
        <v>240</v>
      </c>
      <c r="F4" s="175" t="s">
        <v>3</v>
      </c>
      <c r="G4" s="175"/>
      <c r="H4" s="175"/>
      <c r="I4" s="175"/>
    </row>
    <row r="5" spans="1:9" ht="57" customHeight="1">
      <c r="A5" s="174"/>
      <c r="B5" s="185"/>
      <c r="C5" s="187"/>
      <c r="D5" s="189"/>
      <c r="E5" s="191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6</v>
      </c>
      <c r="F6" s="19">
        <v>7</v>
      </c>
      <c r="G6" s="19">
        <v>8</v>
      </c>
      <c r="H6" s="19">
        <v>9</v>
      </c>
      <c r="I6" s="19">
        <v>10</v>
      </c>
    </row>
    <row r="7" spans="1:9" ht="14.25">
      <c r="A7" s="153" t="s">
        <v>61</v>
      </c>
      <c r="B7" s="153"/>
      <c r="C7" s="153"/>
      <c r="D7" s="153"/>
      <c r="E7" s="153"/>
      <c r="F7" s="153"/>
      <c r="G7" s="153"/>
      <c r="H7" s="153"/>
      <c r="I7" s="153"/>
    </row>
    <row r="8" spans="1:9" ht="45">
      <c r="A8" s="22" t="s">
        <v>62</v>
      </c>
      <c r="B8" s="5">
        <v>2000</v>
      </c>
      <c r="C8" s="10"/>
      <c r="D8" s="10"/>
      <c r="E8" s="10"/>
      <c r="F8" s="10"/>
      <c r="G8" s="10"/>
      <c r="H8" s="10"/>
      <c r="I8" s="10"/>
    </row>
    <row r="9" spans="1:9" ht="45">
      <c r="A9" s="22" t="s">
        <v>63</v>
      </c>
      <c r="B9" s="5">
        <v>2010</v>
      </c>
      <c r="C9" s="10"/>
      <c r="D9" s="10"/>
      <c r="E9" s="10"/>
      <c r="F9" s="10"/>
      <c r="G9" s="10"/>
      <c r="H9" s="10"/>
      <c r="I9" s="10"/>
    </row>
    <row r="10" spans="1:9" ht="15">
      <c r="A10" s="22" t="s">
        <v>64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65</v>
      </c>
      <c r="B11" s="5">
        <v>2031</v>
      </c>
      <c r="C11" s="10"/>
      <c r="D11" s="10"/>
      <c r="E11" s="10"/>
      <c r="F11" s="10"/>
      <c r="G11" s="10"/>
      <c r="H11" s="10"/>
      <c r="I11" s="10"/>
    </row>
    <row r="12" spans="1:9" ht="15">
      <c r="A12" s="22" t="s">
        <v>66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67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 t="s">
        <v>68</v>
      </c>
      <c r="B14" s="5">
        <v>2060</v>
      </c>
      <c r="C14" s="10"/>
      <c r="D14" s="10"/>
      <c r="E14" s="10"/>
      <c r="F14" s="10"/>
      <c r="G14" s="10"/>
      <c r="H14" s="10"/>
      <c r="I14" s="10"/>
    </row>
    <row r="15" spans="1:9" ht="56.25">
      <c r="A15" s="109" t="s">
        <v>226</v>
      </c>
      <c r="B15" s="5" t="s">
        <v>227</v>
      </c>
      <c r="C15" s="92">
        <v>0</v>
      </c>
      <c r="D15" s="10"/>
      <c r="E15" s="10"/>
      <c r="F15" s="10"/>
      <c r="G15" s="10"/>
      <c r="H15" s="10"/>
      <c r="I15" s="10"/>
    </row>
    <row r="16" spans="1:9" ht="45">
      <c r="A16" s="22" t="s">
        <v>69</v>
      </c>
      <c r="B16" s="5">
        <v>2070</v>
      </c>
      <c r="C16" s="10"/>
      <c r="D16" s="10"/>
      <c r="E16" s="10"/>
      <c r="F16" s="10"/>
      <c r="G16" s="10"/>
      <c r="H16" s="10"/>
      <c r="I16" s="10"/>
    </row>
    <row r="17" spans="1:9" ht="14.25">
      <c r="A17" s="153" t="s">
        <v>70</v>
      </c>
      <c r="B17" s="153"/>
      <c r="C17" s="153"/>
      <c r="D17" s="153"/>
      <c r="E17" s="153"/>
      <c r="F17" s="153"/>
      <c r="G17" s="153"/>
      <c r="H17" s="153"/>
      <c r="I17" s="153"/>
    </row>
    <row r="18" spans="1:9" ht="60.75" customHeight="1">
      <c r="A18" s="21" t="s">
        <v>71</v>
      </c>
      <c r="B18" s="23">
        <v>2110</v>
      </c>
      <c r="C18" s="93">
        <f>C19+C20+C21+C22+C23+C24</f>
        <v>9.5</v>
      </c>
      <c r="D18" s="93">
        <f aca="true" t="shared" si="0" ref="D18:I18">D19+D20+D21+D22+D23+D24</f>
        <v>11.5</v>
      </c>
      <c r="E18" s="93">
        <f t="shared" si="0"/>
        <v>13.4</v>
      </c>
      <c r="F18" s="93">
        <f t="shared" si="0"/>
        <v>3.35</v>
      </c>
      <c r="G18" s="93">
        <f t="shared" si="0"/>
        <v>3.35</v>
      </c>
      <c r="H18" s="93">
        <f t="shared" si="0"/>
        <v>3.35</v>
      </c>
      <c r="I18" s="93">
        <f t="shared" si="0"/>
        <v>3.35</v>
      </c>
    </row>
    <row r="19" spans="1:9" ht="29.25" customHeight="1">
      <c r="A19" s="4" t="s">
        <v>72</v>
      </c>
      <c r="B19" s="5">
        <v>2111</v>
      </c>
      <c r="C19" s="10"/>
      <c r="D19" s="10"/>
      <c r="E19" s="10"/>
      <c r="F19" s="10"/>
      <c r="G19" s="10"/>
      <c r="H19" s="10"/>
      <c r="I19" s="10"/>
    </row>
    <row r="20" spans="1:9" ht="45">
      <c r="A20" s="4" t="s">
        <v>153</v>
      </c>
      <c r="B20" s="5">
        <v>2112</v>
      </c>
      <c r="C20" s="10"/>
      <c r="D20" s="10"/>
      <c r="E20" s="10"/>
      <c r="F20" s="10"/>
      <c r="G20" s="10"/>
      <c r="H20" s="10"/>
      <c r="I20" s="10"/>
    </row>
    <row r="21" spans="1:9" ht="45" customHeight="1">
      <c r="A21" s="22" t="s">
        <v>154</v>
      </c>
      <c r="B21" s="20">
        <v>2113</v>
      </c>
      <c r="C21" s="10"/>
      <c r="D21" s="10"/>
      <c r="E21" s="10"/>
      <c r="F21" s="10"/>
      <c r="G21" s="10"/>
      <c r="H21" s="10"/>
      <c r="I21" s="10"/>
    </row>
    <row r="22" spans="1:9" ht="15">
      <c r="A22" s="22" t="s">
        <v>73</v>
      </c>
      <c r="B22" s="20">
        <v>2114</v>
      </c>
      <c r="C22" s="10"/>
      <c r="D22" s="10"/>
      <c r="E22" s="10"/>
      <c r="F22" s="10"/>
      <c r="G22" s="10"/>
      <c r="H22" s="10"/>
      <c r="I22" s="10"/>
    </row>
    <row r="23" spans="1:9" ht="30" customHeight="1">
      <c r="A23" s="22" t="s">
        <v>74</v>
      </c>
      <c r="B23" s="20">
        <v>2115</v>
      </c>
      <c r="C23" s="92"/>
      <c r="D23" s="92"/>
      <c r="E23" s="92">
        <f>F23+G23+H23+I23</f>
        <v>0</v>
      </c>
      <c r="F23" s="93"/>
      <c r="G23" s="93"/>
      <c r="H23" s="93"/>
      <c r="I23" s="92"/>
    </row>
    <row r="24" spans="1:9" ht="30">
      <c r="A24" s="22" t="s">
        <v>177</v>
      </c>
      <c r="B24" s="20">
        <v>2116</v>
      </c>
      <c r="C24" s="93">
        <v>9.5</v>
      </c>
      <c r="D24" s="93">
        <v>11.5</v>
      </c>
      <c r="E24" s="93">
        <f>SUM(E25)</f>
        <v>13.4</v>
      </c>
      <c r="F24" s="119">
        <f>SUM(F25)</f>
        <v>3.35</v>
      </c>
      <c r="G24" s="119">
        <f>SUM(G25)</f>
        <v>3.35</v>
      </c>
      <c r="H24" s="119">
        <f>SUM(H25)</f>
        <v>3.35</v>
      </c>
      <c r="I24" s="119">
        <f>SUM(I25)</f>
        <v>3.35</v>
      </c>
    </row>
    <row r="25" spans="1:9" ht="15">
      <c r="A25" s="22" t="s">
        <v>176</v>
      </c>
      <c r="B25" s="20" t="s">
        <v>178</v>
      </c>
      <c r="C25" s="93">
        <v>9.5</v>
      </c>
      <c r="D25" s="93">
        <v>11.5</v>
      </c>
      <c r="E25" s="93">
        <f>SUM(F25:I25)</f>
        <v>13.4</v>
      </c>
      <c r="F25" s="119">
        <v>3.35</v>
      </c>
      <c r="G25" s="119">
        <v>3.35</v>
      </c>
      <c r="H25" s="119">
        <v>3.35</v>
      </c>
      <c r="I25" s="119">
        <v>3.35</v>
      </c>
    </row>
    <row r="26" spans="1:9" ht="15">
      <c r="A26" s="22"/>
      <c r="B26" s="20"/>
      <c r="C26" s="24"/>
      <c r="D26" s="24"/>
      <c r="E26" s="10"/>
      <c r="F26" s="24"/>
      <c r="G26" s="24"/>
      <c r="H26" s="24"/>
      <c r="I26" s="24"/>
    </row>
    <row r="27" spans="1:9" ht="57.75" customHeight="1">
      <c r="A27" s="21" t="s">
        <v>76</v>
      </c>
      <c r="B27" s="25">
        <v>2120</v>
      </c>
      <c r="C27" s="93">
        <f aca="true" t="shared" si="1" ref="C27:I27">C28+C29+C30+C31</f>
        <v>114.5</v>
      </c>
      <c r="D27" s="93">
        <f t="shared" si="1"/>
        <v>138.1</v>
      </c>
      <c r="E27" s="93">
        <f t="shared" si="1"/>
        <v>160.5</v>
      </c>
      <c r="F27" s="120">
        <f t="shared" si="1"/>
        <v>40.125</v>
      </c>
      <c r="G27" s="120">
        <f t="shared" si="1"/>
        <v>40.125</v>
      </c>
      <c r="H27" s="120">
        <f t="shared" si="1"/>
        <v>40.125</v>
      </c>
      <c r="I27" s="120">
        <f t="shared" si="1"/>
        <v>40.125</v>
      </c>
    </row>
    <row r="28" spans="1:9" ht="30" customHeight="1">
      <c r="A28" s="22" t="s">
        <v>74</v>
      </c>
      <c r="B28" s="20">
        <v>2121</v>
      </c>
      <c r="C28" s="92">
        <v>114.5</v>
      </c>
      <c r="D28" s="92">
        <v>138.1</v>
      </c>
      <c r="E28" s="92">
        <f>SUM(F28:I28)</f>
        <v>160.5</v>
      </c>
      <c r="F28" s="118">
        <v>40.125</v>
      </c>
      <c r="G28" s="118">
        <v>40.125</v>
      </c>
      <c r="H28" s="118">
        <v>40.125</v>
      </c>
      <c r="I28" s="118">
        <v>40.125</v>
      </c>
    </row>
    <row r="29" spans="1:9" ht="15">
      <c r="A29" s="22" t="s">
        <v>77</v>
      </c>
      <c r="B29" s="20">
        <v>2122</v>
      </c>
      <c r="C29" s="104">
        <v>0</v>
      </c>
      <c r="D29" s="104">
        <v>0</v>
      </c>
      <c r="E29" s="10"/>
      <c r="F29" s="10"/>
      <c r="G29" s="10"/>
      <c r="H29" s="10"/>
      <c r="I29" s="10"/>
    </row>
    <row r="30" spans="1:9" ht="15">
      <c r="A30" s="22" t="s">
        <v>78</v>
      </c>
      <c r="B30" s="20">
        <v>2123</v>
      </c>
      <c r="C30" s="104"/>
      <c r="D30" s="104"/>
      <c r="E30" s="10"/>
      <c r="F30" s="10"/>
      <c r="G30" s="10"/>
      <c r="H30" s="10"/>
      <c r="I30" s="10"/>
    </row>
    <row r="31" spans="1:9" ht="30">
      <c r="A31" s="22" t="s">
        <v>75</v>
      </c>
      <c r="B31" s="20">
        <v>2124</v>
      </c>
      <c r="C31" s="104"/>
      <c r="D31" s="104"/>
      <c r="E31" s="10"/>
      <c r="F31" s="10"/>
      <c r="G31" s="10"/>
      <c r="H31" s="10"/>
      <c r="I31" s="10"/>
    </row>
    <row r="32" spans="1:9" ht="42.75">
      <c r="A32" s="21" t="s">
        <v>79</v>
      </c>
      <c r="B32" s="25">
        <v>2130</v>
      </c>
      <c r="C32" s="93">
        <f>C33+C34+C35</f>
        <v>139.9</v>
      </c>
      <c r="D32" s="93">
        <f aca="true" t="shared" si="2" ref="D32:I32">D33+D34+D35</f>
        <v>168.7</v>
      </c>
      <c r="E32" s="93">
        <f t="shared" si="2"/>
        <v>196.1</v>
      </c>
      <c r="F32" s="93">
        <f t="shared" si="2"/>
        <v>49.025</v>
      </c>
      <c r="G32" s="93">
        <f t="shared" si="2"/>
        <v>49.025</v>
      </c>
      <c r="H32" s="93">
        <f t="shared" si="2"/>
        <v>49.025</v>
      </c>
      <c r="I32" s="93">
        <f t="shared" si="2"/>
        <v>49.025</v>
      </c>
    </row>
    <row r="33" spans="1:9" ht="15">
      <c r="A33" s="22" t="s">
        <v>80</v>
      </c>
      <c r="B33" s="20">
        <v>2131</v>
      </c>
      <c r="C33" s="92"/>
      <c r="D33" s="92"/>
      <c r="E33" s="92"/>
      <c r="F33" s="92"/>
      <c r="G33" s="92"/>
      <c r="H33" s="92"/>
      <c r="I33" s="92"/>
    </row>
    <row r="34" spans="1:9" ht="45">
      <c r="A34" s="22" t="s">
        <v>81</v>
      </c>
      <c r="B34" s="20">
        <v>2132</v>
      </c>
      <c r="C34" s="92">
        <v>139.9</v>
      </c>
      <c r="D34" s="92">
        <v>168.7</v>
      </c>
      <c r="E34" s="92">
        <f>F34+G34+H34+I34</f>
        <v>196.1</v>
      </c>
      <c r="F34" s="118">
        <v>49.025</v>
      </c>
      <c r="G34" s="118">
        <v>49.025</v>
      </c>
      <c r="H34" s="118">
        <v>49.025</v>
      </c>
      <c r="I34" s="118">
        <v>49.025</v>
      </c>
    </row>
    <row r="35" spans="1:9" ht="30">
      <c r="A35" s="22" t="s">
        <v>82</v>
      </c>
      <c r="B35" s="20">
        <v>2133</v>
      </c>
      <c r="C35" s="10"/>
      <c r="D35" s="10"/>
      <c r="E35" s="10"/>
      <c r="F35" s="10"/>
      <c r="G35" s="10"/>
      <c r="H35" s="10"/>
      <c r="I35" s="10"/>
    </row>
    <row r="36" spans="1:9" ht="28.5">
      <c r="A36" s="21" t="s">
        <v>83</v>
      </c>
      <c r="B36" s="25">
        <v>2140</v>
      </c>
      <c r="C36" s="24"/>
      <c r="D36" s="24"/>
      <c r="E36" s="105"/>
      <c r="F36" s="105"/>
      <c r="G36" s="105"/>
      <c r="H36" s="105"/>
      <c r="I36" s="105"/>
    </row>
    <row r="37" spans="1:9" ht="75">
      <c r="A37" s="22" t="s">
        <v>84</v>
      </c>
      <c r="B37" s="20">
        <v>2141</v>
      </c>
      <c r="C37" s="10"/>
      <c r="D37" s="10"/>
      <c r="E37" s="104"/>
      <c r="F37" s="104"/>
      <c r="G37" s="104"/>
      <c r="H37" s="104"/>
      <c r="I37" s="104"/>
    </row>
    <row r="38" spans="1:9" ht="30">
      <c r="A38" s="22" t="s">
        <v>85</v>
      </c>
      <c r="B38" s="20">
        <v>2142</v>
      </c>
      <c r="C38" s="10"/>
      <c r="D38" s="10"/>
      <c r="E38" s="104"/>
      <c r="F38" s="104"/>
      <c r="G38" s="104"/>
      <c r="H38" s="104"/>
      <c r="I38" s="104"/>
    </row>
    <row r="39" spans="1:9" ht="15">
      <c r="A39" s="22"/>
      <c r="B39" s="20"/>
      <c r="C39" s="10"/>
      <c r="D39" s="10"/>
      <c r="E39" s="10"/>
      <c r="F39" s="10"/>
      <c r="G39" s="10"/>
      <c r="H39" s="10"/>
      <c r="I39" s="10"/>
    </row>
    <row r="40" spans="1:9" ht="15">
      <c r="A40" s="22"/>
      <c r="B40" s="20"/>
      <c r="C40" s="10"/>
      <c r="D40" s="10"/>
      <c r="E40" s="10"/>
      <c r="F40" s="10"/>
      <c r="G40" s="10"/>
      <c r="H40" s="10"/>
      <c r="I40" s="10"/>
    </row>
    <row r="41" spans="1:9" ht="15">
      <c r="A41" s="26"/>
      <c r="B41" s="17"/>
      <c r="C41" s="27"/>
      <c r="D41" s="28"/>
      <c r="E41" s="27"/>
      <c r="F41" s="28"/>
      <c r="G41" s="28"/>
      <c r="H41" s="28"/>
      <c r="I41" s="28"/>
    </row>
    <row r="42" spans="1:9" ht="15">
      <c r="A42" s="26"/>
      <c r="B42" s="17"/>
      <c r="C42" s="27"/>
      <c r="D42" s="28"/>
      <c r="E42" s="27"/>
      <c r="F42" s="28"/>
      <c r="G42" s="28"/>
      <c r="H42" s="28"/>
      <c r="I42" s="28"/>
    </row>
    <row r="43" spans="1:9" ht="15">
      <c r="A43" s="26"/>
      <c r="B43" s="17"/>
      <c r="C43" s="27"/>
      <c r="D43" s="28"/>
      <c r="E43" s="27"/>
      <c r="F43" s="28"/>
      <c r="G43" s="28"/>
      <c r="H43" s="28"/>
      <c r="I43" s="28"/>
    </row>
    <row r="44" spans="1:9" ht="15" customHeight="1">
      <c r="A44" s="101" t="s">
        <v>175</v>
      </c>
      <c r="B44" s="30"/>
      <c r="C44" s="180" t="s">
        <v>86</v>
      </c>
      <c r="D44" s="181"/>
      <c r="E44" s="181"/>
      <c r="F44" s="31"/>
      <c r="G44" s="182" t="s">
        <v>234</v>
      </c>
      <c r="H44" s="182"/>
      <c r="I44" s="182"/>
    </row>
    <row r="45" spans="1:9" ht="27.75" customHeight="1">
      <c r="A45" s="98" t="s">
        <v>198</v>
      </c>
      <c r="B45" s="99"/>
      <c r="C45" s="99"/>
      <c r="D45" s="99"/>
      <c r="E45" s="2"/>
      <c r="F45" s="31"/>
      <c r="G45" s="112" t="s">
        <v>236</v>
      </c>
      <c r="H45" s="111"/>
      <c r="I45" s="111"/>
    </row>
  </sheetData>
  <sheetProtection/>
  <mergeCells count="12">
    <mergeCell ref="A7:I7"/>
    <mergeCell ref="A17:I17"/>
    <mergeCell ref="C44:E44"/>
    <mergeCell ref="G44:I44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46">
      <selection activeCell="A2" sqref="A2:I2"/>
    </sheetView>
  </sheetViews>
  <sheetFormatPr defaultColWidth="9.140625" defaultRowHeight="12.75"/>
  <cols>
    <col min="1" max="1" width="28.8515625" style="16" customWidth="1"/>
    <col min="2" max="2" width="6.421875" style="16" customWidth="1"/>
    <col min="3" max="3" width="12.421875" style="16" customWidth="1"/>
    <col min="4" max="6" width="9.140625" style="16" customWidth="1"/>
    <col min="7" max="7" width="8.57421875" style="16" customWidth="1"/>
    <col min="8" max="8" width="8.7109375" style="16" customWidth="1"/>
    <col min="9" max="9" width="9.00390625" style="16" customWidth="1"/>
    <col min="10" max="16384" width="9.140625" style="16" customWidth="1"/>
  </cols>
  <sheetData>
    <row r="1" spans="7:9" ht="15.75">
      <c r="G1" s="172" t="s">
        <v>155</v>
      </c>
      <c r="H1" s="172"/>
      <c r="I1" s="172"/>
    </row>
    <row r="2" spans="1:9" ht="15.75">
      <c r="A2" s="155" t="s">
        <v>156</v>
      </c>
      <c r="B2" s="155"/>
      <c r="C2" s="155"/>
      <c r="D2" s="155"/>
      <c r="E2" s="155"/>
      <c r="F2" s="155"/>
      <c r="G2" s="155"/>
      <c r="H2" s="155"/>
      <c r="I2" s="155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56" t="s">
        <v>1</v>
      </c>
      <c r="B4" s="158" t="s">
        <v>87</v>
      </c>
      <c r="C4" s="186" t="s">
        <v>241</v>
      </c>
      <c r="D4" s="188" t="s">
        <v>239</v>
      </c>
      <c r="E4" s="190" t="s">
        <v>240</v>
      </c>
      <c r="F4" s="175" t="s">
        <v>3</v>
      </c>
      <c r="G4" s="175"/>
      <c r="H4" s="175"/>
      <c r="I4" s="175"/>
    </row>
    <row r="5" spans="1:9" ht="51" customHeight="1">
      <c r="A5" s="157"/>
      <c r="B5" s="158"/>
      <c r="C5" s="187"/>
      <c r="D5" s="189"/>
      <c r="E5" s="191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6</v>
      </c>
      <c r="F6" s="46">
        <v>7</v>
      </c>
      <c r="G6" s="46">
        <v>8</v>
      </c>
      <c r="H6" s="46">
        <v>9</v>
      </c>
      <c r="I6" s="46">
        <v>10</v>
      </c>
    </row>
    <row r="7" spans="1:9" ht="19.5" customHeight="1">
      <c r="A7" s="159" t="s">
        <v>88</v>
      </c>
      <c r="B7" s="160"/>
      <c r="C7" s="160"/>
      <c r="D7" s="160"/>
      <c r="E7" s="160"/>
      <c r="F7" s="160"/>
      <c r="G7" s="160"/>
      <c r="H7" s="160"/>
      <c r="I7" s="161"/>
    </row>
    <row r="8" spans="1:9" ht="42.75">
      <c r="A8" s="37" t="s">
        <v>89</v>
      </c>
      <c r="B8" s="38">
        <v>3000</v>
      </c>
      <c r="C8" s="24">
        <f>C16+C12+C13+C17</f>
        <v>1441.7</v>
      </c>
      <c r="D8" s="93">
        <f>D12+D16</f>
        <v>2075.1</v>
      </c>
      <c r="E8" s="93">
        <f>E12+E19</f>
        <v>1337.84</v>
      </c>
      <c r="F8" s="119">
        <f>F12+F19</f>
        <v>334.46</v>
      </c>
      <c r="G8" s="119">
        <f>G12+G19</f>
        <v>334.46</v>
      </c>
      <c r="H8" s="119">
        <f>H12+H19</f>
        <v>334.46</v>
      </c>
      <c r="I8" s="119">
        <f>I12+I19</f>
        <v>334.46</v>
      </c>
    </row>
    <row r="9" spans="1:9" ht="44.25" customHeight="1">
      <c r="A9" s="4" t="s">
        <v>90</v>
      </c>
      <c r="B9" s="9">
        <v>3010</v>
      </c>
      <c r="C9" s="10"/>
      <c r="D9" s="10"/>
      <c r="E9" s="10"/>
      <c r="F9" s="10"/>
      <c r="G9" s="10"/>
      <c r="H9" s="10"/>
      <c r="I9" s="10"/>
    </row>
    <row r="10" spans="1:9" ht="30">
      <c r="A10" s="4" t="s">
        <v>91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4" t="s">
        <v>92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100.5" customHeight="1">
      <c r="A12" s="89" t="s">
        <v>230</v>
      </c>
      <c r="B12" s="9">
        <v>3030</v>
      </c>
      <c r="C12" s="92">
        <v>887.9</v>
      </c>
      <c r="D12" s="92">
        <v>1075.1</v>
      </c>
      <c r="E12" s="92">
        <f>F12+G12+H12+I12</f>
        <v>1237.84</v>
      </c>
      <c r="F12" s="92">
        <v>309.46</v>
      </c>
      <c r="G12" s="92">
        <v>309.46</v>
      </c>
      <c r="H12" s="92">
        <v>309.46</v>
      </c>
      <c r="I12" s="92">
        <v>309.46</v>
      </c>
    </row>
    <row r="13" spans="1:9" ht="73.5" customHeight="1">
      <c r="A13" s="115" t="s">
        <v>254</v>
      </c>
      <c r="B13" s="9" t="s">
        <v>251</v>
      </c>
      <c r="C13" s="92">
        <v>50</v>
      </c>
      <c r="D13" s="92"/>
      <c r="E13" s="92"/>
      <c r="F13" s="92"/>
      <c r="G13" s="92"/>
      <c r="H13" s="92"/>
      <c r="I13" s="92"/>
    </row>
    <row r="14" spans="1:9" ht="30">
      <c r="A14" s="4" t="s">
        <v>93</v>
      </c>
      <c r="B14" s="9">
        <v>3040</v>
      </c>
      <c r="C14" s="10"/>
      <c r="D14" s="10"/>
      <c r="E14" s="102"/>
      <c r="F14" s="102"/>
      <c r="G14" s="10"/>
      <c r="H14" s="10"/>
      <c r="I14" s="10"/>
    </row>
    <row r="15" spans="1:9" ht="45">
      <c r="A15" s="4" t="s">
        <v>157</v>
      </c>
      <c r="B15" s="9">
        <v>3050</v>
      </c>
      <c r="C15" s="10"/>
      <c r="D15" s="10"/>
      <c r="E15" s="10"/>
      <c r="F15" s="10"/>
      <c r="G15" s="10"/>
      <c r="H15" s="10"/>
      <c r="I15" s="10"/>
    </row>
    <row r="16" spans="1:9" ht="35.25" customHeight="1">
      <c r="A16" s="4" t="s">
        <v>222</v>
      </c>
      <c r="B16" s="9">
        <v>3060</v>
      </c>
      <c r="C16" s="92">
        <v>251.9</v>
      </c>
      <c r="D16" s="92">
        <f>D17</f>
        <v>1000</v>
      </c>
      <c r="E16" s="102">
        <f>SUM(E17)</f>
        <v>0</v>
      </c>
      <c r="F16" s="102">
        <f>SUM(F17)</f>
        <v>0</v>
      </c>
      <c r="G16" s="10"/>
      <c r="H16" s="10"/>
      <c r="I16" s="10"/>
    </row>
    <row r="17" spans="1:9" ht="95.25" customHeight="1">
      <c r="A17" s="4" t="s">
        <v>223</v>
      </c>
      <c r="B17" s="5" t="s">
        <v>224</v>
      </c>
      <c r="C17" s="92">
        <v>251.9</v>
      </c>
      <c r="D17" s="92">
        <v>1000</v>
      </c>
      <c r="E17" s="102">
        <f>SUM(F17)</f>
        <v>0</v>
      </c>
      <c r="F17" s="102">
        <v>0</v>
      </c>
      <c r="G17" s="10"/>
      <c r="H17" s="10"/>
      <c r="I17" s="10"/>
    </row>
    <row r="18" spans="1:9" ht="29.25" customHeight="1">
      <c r="A18" s="114" t="s">
        <v>225</v>
      </c>
      <c r="B18" s="9">
        <v>3060</v>
      </c>
      <c r="C18" s="92">
        <v>0</v>
      </c>
      <c r="D18" s="10"/>
      <c r="E18" s="10"/>
      <c r="F18" s="10"/>
      <c r="G18" s="10"/>
      <c r="H18" s="10"/>
      <c r="I18" s="10"/>
    </row>
    <row r="19" spans="1:9" ht="72.75" customHeight="1">
      <c r="A19" s="115" t="s">
        <v>246</v>
      </c>
      <c r="B19" s="113"/>
      <c r="C19" s="92"/>
      <c r="D19" s="10"/>
      <c r="E19" s="92">
        <v>100</v>
      </c>
      <c r="F19" s="136">
        <v>25</v>
      </c>
      <c r="G19" s="136">
        <v>25</v>
      </c>
      <c r="H19" s="136">
        <v>25</v>
      </c>
      <c r="I19" s="136">
        <v>25</v>
      </c>
    </row>
    <row r="20" spans="1:9" ht="28.5">
      <c r="A20" s="37" t="s">
        <v>94</v>
      </c>
      <c r="B20" s="11">
        <v>3100</v>
      </c>
      <c r="C20" s="93">
        <f>SUM(C21:C35)-C33-C34</f>
        <v>937.9</v>
      </c>
      <c r="D20" s="93">
        <f aca="true" t="shared" si="0" ref="D20:I20">SUM(D21:D35)</f>
        <v>2075.1</v>
      </c>
      <c r="E20" s="93">
        <f>SUM(E21:E38)</f>
        <v>1337.82</v>
      </c>
      <c r="F20" s="93">
        <f t="shared" si="0"/>
        <v>309.455</v>
      </c>
      <c r="G20" s="93">
        <f t="shared" si="0"/>
        <v>309.455</v>
      </c>
      <c r="H20" s="93">
        <f t="shared" si="0"/>
        <v>309.455</v>
      </c>
      <c r="I20" s="93">
        <f t="shared" si="0"/>
        <v>309.455</v>
      </c>
    </row>
    <row r="21" spans="1:9" ht="30">
      <c r="A21" s="4" t="s">
        <v>95</v>
      </c>
      <c r="B21" s="9">
        <v>3110</v>
      </c>
      <c r="C21" s="92">
        <v>112</v>
      </c>
      <c r="D21" s="92">
        <v>139.4</v>
      </c>
      <c r="E21" s="92">
        <f>F21+G21+H21+I21</f>
        <v>150.2</v>
      </c>
      <c r="F21" s="118">
        <v>37.55</v>
      </c>
      <c r="G21" s="118">
        <v>37.55</v>
      </c>
      <c r="H21" s="118">
        <v>37.55</v>
      </c>
      <c r="I21" s="118">
        <v>37.55</v>
      </c>
    </row>
    <row r="22" spans="1:9" ht="15">
      <c r="A22" s="4" t="s">
        <v>96</v>
      </c>
      <c r="B22" s="9">
        <v>3120</v>
      </c>
      <c r="C22" s="92">
        <v>512</v>
      </c>
      <c r="D22" s="92">
        <v>641.8</v>
      </c>
      <c r="E22" s="92">
        <f>SUM(F22:I22)</f>
        <v>717.62</v>
      </c>
      <c r="F22" s="92">
        <f>222.88-F27-F28</f>
        <v>179.405</v>
      </c>
      <c r="G22" s="92">
        <f>222.88-G27-G28</f>
        <v>179.405</v>
      </c>
      <c r="H22" s="92">
        <f>222.88-H27-H28</f>
        <v>179.405</v>
      </c>
      <c r="I22" s="92">
        <f>222.88-I27-I28</f>
        <v>179.405</v>
      </c>
    </row>
    <row r="23" spans="1:9" ht="45">
      <c r="A23" s="4" t="s">
        <v>158</v>
      </c>
      <c r="B23" s="9">
        <v>3130</v>
      </c>
      <c r="C23" s="10"/>
      <c r="D23" s="10"/>
      <c r="E23" s="10"/>
      <c r="F23" s="10"/>
      <c r="G23" s="10"/>
      <c r="H23" s="10"/>
      <c r="I23" s="10"/>
    </row>
    <row r="24" spans="1:9" ht="45">
      <c r="A24" s="4" t="s">
        <v>97</v>
      </c>
      <c r="B24" s="9">
        <v>3140</v>
      </c>
      <c r="C24" s="10"/>
      <c r="D24" s="10"/>
      <c r="E24" s="10"/>
      <c r="F24" s="10"/>
      <c r="G24" s="10"/>
      <c r="H24" s="10"/>
      <c r="I24" s="10"/>
    </row>
    <row r="25" spans="1:9" ht="15" customHeight="1">
      <c r="A25" s="4" t="s">
        <v>116</v>
      </c>
      <c r="B25" s="5">
        <v>3141</v>
      </c>
      <c r="C25" s="10"/>
      <c r="D25" s="10"/>
      <c r="E25" s="10"/>
      <c r="F25" s="10"/>
      <c r="G25" s="10"/>
      <c r="H25" s="10"/>
      <c r="I25" s="10"/>
    </row>
    <row r="26" spans="1:9" ht="15">
      <c r="A26" s="4" t="s">
        <v>98</v>
      </c>
      <c r="B26" s="5">
        <v>3142</v>
      </c>
      <c r="C26" s="10"/>
      <c r="D26" s="10"/>
      <c r="E26" s="10"/>
      <c r="F26" s="10"/>
      <c r="G26" s="10"/>
      <c r="H26" s="10"/>
      <c r="I26" s="10"/>
    </row>
    <row r="27" spans="1:9" ht="30">
      <c r="A27" s="4" t="s">
        <v>74</v>
      </c>
      <c r="B27" s="5">
        <v>3143</v>
      </c>
      <c r="C27" s="92">
        <v>114.5</v>
      </c>
      <c r="D27" s="92">
        <v>113.7</v>
      </c>
      <c r="E27" s="92">
        <f>SUM(F27:I27)</f>
        <v>160.5</v>
      </c>
      <c r="F27" s="118">
        <v>40.125</v>
      </c>
      <c r="G27" s="118">
        <v>40.125</v>
      </c>
      <c r="H27" s="118">
        <v>40.125</v>
      </c>
      <c r="I27" s="118">
        <v>40.125</v>
      </c>
    </row>
    <row r="28" spans="1:9" ht="15">
      <c r="A28" s="4" t="s">
        <v>210</v>
      </c>
      <c r="B28" s="5" t="s">
        <v>211</v>
      </c>
      <c r="C28" s="92">
        <v>9.5</v>
      </c>
      <c r="D28" s="92">
        <v>11.5</v>
      </c>
      <c r="E28" s="92">
        <f>SUM(F28:I28)</f>
        <v>13.4</v>
      </c>
      <c r="F28" s="108">
        <v>3.35</v>
      </c>
      <c r="G28" s="108">
        <v>3.35</v>
      </c>
      <c r="H28" s="108">
        <v>3.35</v>
      </c>
      <c r="I28" s="108">
        <v>3.35</v>
      </c>
    </row>
    <row r="29" spans="1:9" ht="28.5" customHeight="1">
      <c r="A29" s="4" t="s">
        <v>99</v>
      </c>
      <c r="B29" s="5">
        <v>3144</v>
      </c>
      <c r="C29" s="10"/>
      <c r="D29" s="10"/>
      <c r="E29" s="10"/>
      <c r="F29" s="10"/>
      <c r="G29" s="10"/>
      <c r="H29" s="10"/>
      <c r="I29" s="10"/>
    </row>
    <row r="30" spans="1:9" ht="45.75" customHeight="1">
      <c r="A30" s="4" t="s">
        <v>212</v>
      </c>
      <c r="B30" s="5" t="s">
        <v>172</v>
      </c>
      <c r="C30" s="92">
        <v>139.9</v>
      </c>
      <c r="D30" s="92">
        <v>168.7</v>
      </c>
      <c r="E30" s="92">
        <f>SUM(F30:I30)</f>
        <v>196.1</v>
      </c>
      <c r="F30" s="118">
        <v>49.025</v>
      </c>
      <c r="G30" s="118">
        <v>49.025</v>
      </c>
      <c r="H30" s="118">
        <v>49.025</v>
      </c>
      <c r="I30" s="118">
        <v>49.025</v>
      </c>
    </row>
    <row r="31" spans="1:9" ht="15">
      <c r="A31" s="4" t="s">
        <v>100</v>
      </c>
      <c r="B31" s="5">
        <v>3150</v>
      </c>
      <c r="C31" s="10">
        <v>0</v>
      </c>
      <c r="D31" s="10">
        <v>0</v>
      </c>
      <c r="E31" s="10">
        <v>0</v>
      </c>
      <c r="F31" s="10"/>
      <c r="G31" s="10"/>
      <c r="H31" s="10"/>
      <c r="I31" s="10"/>
    </row>
    <row r="32" spans="1:9" ht="84">
      <c r="A32" s="115" t="s">
        <v>254</v>
      </c>
      <c r="B32" s="5" t="s">
        <v>252</v>
      </c>
      <c r="C32" s="10">
        <v>50</v>
      </c>
      <c r="D32" s="10">
        <v>0</v>
      </c>
      <c r="E32" s="10">
        <v>0</v>
      </c>
      <c r="F32" s="10"/>
      <c r="G32" s="10"/>
      <c r="H32" s="10"/>
      <c r="I32" s="10"/>
    </row>
    <row r="33" spans="1:9" ht="30">
      <c r="A33" s="4" t="s">
        <v>101</v>
      </c>
      <c r="B33" s="9">
        <v>3160</v>
      </c>
      <c r="C33" s="92">
        <v>0</v>
      </c>
      <c r="D33" s="10"/>
      <c r="E33" s="10"/>
      <c r="F33" s="10"/>
      <c r="G33" s="10"/>
      <c r="H33" s="10"/>
      <c r="I33" s="10"/>
    </row>
    <row r="34" spans="1:9" ht="120">
      <c r="A34" s="4" t="s">
        <v>220</v>
      </c>
      <c r="B34" s="5" t="s">
        <v>221</v>
      </c>
      <c r="C34" s="92">
        <v>0</v>
      </c>
      <c r="D34" s="92">
        <v>1000</v>
      </c>
      <c r="E34" s="137">
        <v>0</v>
      </c>
      <c r="F34" s="137">
        <v>0</v>
      </c>
      <c r="G34" s="10"/>
      <c r="H34" s="10"/>
      <c r="I34" s="10"/>
    </row>
    <row r="35" spans="1:9" ht="15">
      <c r="A35" s="4" t="s">
        <v>18</v>
      </c>
      <c r="B35" s="9">
        <v>3170</v>
      </c>
      <c r="C35" s="10"/>
      <c r="D35" s="10"/>
      <c r="E35" s="10"/>
      <c r="F35" s="10"/>
      <c r="G35" s="10"/>
      <c r="H35" s="10"/>
      <c r="I35" s="10"/>
    </row>
    <row r="36" spans="1:9" ht="15">
      <c r="A36" s="4" t="s">
        <v>218</v>
      </c>
      <c r="B36" s="5" t="s">
        <v>219</v>
      </c>
      <c r="C36" s="108">
        <v>0</v>
      </c>
      <c r="D36" s="10"/>
      <c r="E36" s="10"/>
      <c r="F36" s="10"/>
      <c r="G36" s="10"/>
      <c r="H36" s="10"/>
      <c r="I36" s="10"/>
    </row>
    <row r="37" spans="1:9" ht="90">
      <c r="A37" s="4" t="s">
        <v>246</v>
      </c>
      <c r="B37" s="5" t="s">
        <v>245</v>
      </c>
      <c r="C37" s="108"/>
      <c r="D37" s="10"/>
      <c r="E37" s="92">
        <v>100</v>
      </c>
      <c r="F37" s="10">
        <v>25</v>
      </c>
      <c r="G37" s="10">
        <v>25</v>
      </c>
      <c r="H37" s="10">
        <v>25</v>
      </c>
      <c r="I37" s="10">
        <v>25</v>
      </c>
    </row>
    <row r="38" spans="1:9" ht="28.5">
      <c r="A38" s="8" t="s">
        <v>102</v>
      </c>
      <c r="B38" s="11">
        <v>3195</v>
      </c>
      <c r="C38" s="24">
        <f>SUM(C12-C20)</f>
        <v>-50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ht="19.5" customHeight="1">
      <c r="A39" s="159" t="s">
        <v>103</v>
      </c>
      <c r="B39" s="160"/>
      <c r="C39" s="160"/>
      <c r="D39" s="160"/>
      <c r="E39" s="160"/>
      <c r="F39" s="160"/>
      <c r="G39" s="160"/>
      <c r="H39" s="160"/>
      <c r="I39" s="161"/>
    </row>
    <row r="40" spans="1:9" ht="43.5" customHeight="1">
      <c r="A40" s="37" t="s">
        <v>104</v>
      </c>
      <c r="B40" s="38">
        <v>3200</v>
      </c>
      <c r="C40" s="24"/>
      <c r="D40" s="24">
        <f>D41+D42+D43</f>
        <v>0</v>
      </c>
      <c r="E40" s="24"/>
      <c r="F40" s="24"/>
      <c r="G40" s="24"/>
      <c r="H40" s="24"/>
      <c r="I40" s="24"/>
    </row>
    <row r="41" spans="1:9" ht="30">
      <c r="A41" s="4" t="s">
        <v>105</v>
      </c>
      <c r="B41" s="5">
        <v>3210</v>
      </c>
      <c r="C41" s="10"/>
      <c r="D41" s="10"/>
      <c r="E41" s="10"/>
      <c r="F41" s="10"/>
      <c r="G41" s="10"/>
      <c r="H41" s="10"/>
      <c r="I41" s="10"/>
    </row>
    <row r="42" spans="1:9" ht="30">
      <c r="A42" s="4" t="s">
        <v>106</v>
      </c>
      <c r="B42" s="9">
        <v>3220</v>
      </c>
      <c r="C42" s="10"/>
      <c r="D42" s="10"/>
      <c r="E42" s="10"/>
      <c r="F42" s="10"/>
      <c r="G42" s="10"/>
      <c r="H42" s="10"/>
      <c r="I42" s="10"/>
    </row>
    <row r="43" spans="1:9" ht="28.5" customHeight="1">
      <c r="A43" s="4" t="s">
        <v>112</v>
      </c>
      <c r="B43" s="9">
        <v>3230</v>
      </c>
      <c r="C43" s="10"/>
      <c r="D43" s="10"/>
      <c r="E43" s="10"/>
      <c r="F43" s="10"/>
      <c r="G43" s="10"/>
      <c r="H43" s="10"/>
      <c r="I43" s="10"/>
    </row>
    <row r="44" spans="1:9" ht="42.75">
      <c r="A44" s="8" t="s">
        <v>107</v>
      </c>
      <c r="B44" s="11">
        <v>3255</v>
      </c>
      <c r="C44" s="93">
        <f>SUM(C45:C48)</f>
        <v>0</v>
      </c>
      <c r="D44" s="93">
        <f aca="true" t="shared" si="1" ref="D44:I44">SUM(D45:D48)</f>
        <v>0</v>
      </c>
      <c r="E44" s="24">
        <f t="shared" si="1"/>
        <v>0</v>
      </c>
      <c r="F44" s="24">
        <f t="shared" si="1"/>
        <v>0</v>
      </c>
      <c r="G44" s="24">
        <f t="shared" si="1"/>
        <v>0</v>
      </c>
      <c r="H44" s="24">
        <f t="shared" si="1"/>
        <v>0</v>
      </c>
      <c r="I44" s="24">
        <f t="shared" si="1"/>
        <v>0</v>
      </c>
    </row>
    <row r="45" spans="1:9" ht="44.25" customHeight="1">
      <c r="A45" s="4" t="s">
        <v>113</v>
      </c>
      <c r="B45" s="9">
        <v>3260</v>
      </c>
      <c r="C45" s="92">
        <v>0</v>
      </c>
      <c r="D45" s="92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ht="44.25" customHeight="1">
      <c r="A46" s="4" t="s">
        <v>207</v>
      </c>
      <c r="B46" s="5" t="s">
        <v>206</v>
      </c>
      <c r="C46" s="92">
        <v>0</v>
      </c>
      <c r="D46" s="92">
        <v>0</v>
      </c>
      <c r="E46" s="10">
        <f>F46+G46+H46+I46</f>
        <v>0</v>
      </c>
      <c r="F46" s="10">
        <v>0</v>
      </c>
      <c r="G46" s="10">
        <v>0</v>
      </c>
      <c r="H46" s="10">
        <v>0</v>
      </c>
      <c r="I46" s="10">
        <v>0</v>
      </c>
    </row>
    <row r="47" spans="1:9" ht="30">
      <c r="A47" s="4" t="s">
        <v>114</v>
      </c>
      <c r="B47" s="9">
        <v>3265</v>
      </c>
      <c r="C47" s="10"/>
      <c r="D47" s="10"/>
      <c r="E47" s="10"/>
      <c r="F47" s="10"/>
      <c r="G47" s="10"/>
      <c r="H47" s="10"/>
      <c r="I47" s="10"/>
    </row>
    <row r="48" spans="1:9" ht="45">
      <c r="A48" s="4" t="s">
        <v>115</v>
      </c>
      <c r="B48" s="9">
        <v>3270</v>
      </c>
      <c r="C48" s="10"/>
      <c r="D48" s="10"/>
      <c r="E48" s="10"/>
      <c r="F48" s="10"/>
      <c r="G48" s="10"/>
      <c r="H48" s="10"/>
      <c r="I48" s="10"/>
    </row>
    <row r="49" spans="1:9" ht="15">
      <c r="A49" s="4" t="s">
        <v>18</v>
      </c>
      <c r="B49" s="9">
        <v>3280</v>
      </c>
      <c r="C49" s="10"/>
      <c r="D49" s="10"/>
      <c r="E49" s="10"/>
      <c r="F49" s="10"/>
      <c r="G49" s="10"/>
      <c r="H49" s="10"/>
      <c r="I49" s="10"/>
    </row>
    <row r="50" spans="1:9" ht="28.5">
      <c r="A50" s="39" t="s">
        <v>108</v>
      </c>
      <c r="B50" s="40">
        <v>3295</v>
      </c>
      <c r="C50" s="93">
        <f>C40+C41+C42+C43-C44-C45-C47-C48-C49</f>
        <v>0</v>
      </c>
      <c r="D50" s="93">
        <f aca="true" t="shared" si="2" ref="D50:I50">D40+D41+D42+D43-D44-D45-D47-D48-D49</f>
        <v>0</v>
      </c>
      <c r="E50" s="24">
        <f t="shared" si="2"/>
        <v>0</v>
      </c>
      <c r="F50" s="24">
        <f t="shared" si="2"/>
        <v>0</v>
      </c>
      <c r="G50" s="24">
        <f t="shared" si="2"/>
        <v>0</v>
      </c>
      <c r="H50" s="24">
        <f t="shared" si="2"/>
        <v>0</v>
      </c>
      <c r="I50" s="24">
        <f t="shared" si="2"/>
        <v>0</v>
      </c>
    </row>
    <row r="51" spans="1:9" ht="14.25">
      <c r="A51" s="8" t="s">
        <v>109</v>
      </c>
      <c r="B51" s="11">
        <v>3400</v>
      </c>
      <c r="C51" s="24">
        <f aca="true" t="shared" si="3" ref="C51:I51">C38+C50</f>
        <v>-50</v>
      </c>
      <c r="D51" s="24">
        <f t="shared" si="3"/>
        <v>0</v>
      </c>
      <c r="E51" s="24">
        <f t="shared" si="3"/>
        <v>0</v>
      </c>
      <c r="F51" s="24">
        <f t="shared" si="3"/>
        <v>0</v>
      </c>
      <c r="G51" s="24">
        <f t="shared" si="3"/>
        <v>0</v>
      </c>
      <c r="H51" s="24">
        <f t="shared" si="3"/>
        <v>0</v>
      </c>
      <c r="I51" s="24">
        <f t="shared" si="3"/>
        <v>0</v>
      </c>
    </row>
    <row r="52" spans="1:9" ht="29.25" customHeight="1">
      <c r="A52" s="4" t="s">
        <v>110</v>
      </c>
      <c r="B52" s="9">
        <v>3405</v>
      </c>
      <c r="C52" s="10">
        <v>0</v>
      </c>
      <c r="D52" s="10">
        <v>0</v>
      </c>
      <c r="E52" s="10">
        <v>1005</v>
      </c>
      <c r="F52" s="10">
        <v>0</v>
      </c>
      <c r="G52" s="10">
        <v>0</v>
      </c>
      <c r="H52" s="10">
        <v>0</v>
      </c>
      <c r="I52" s="10">
        <v>0</v>
      </c>
    </row>
    <row r="53" spans="1:9" ht="28.5" customHeight="1">
      <c r="A53" s="4" t="s">
        <v>111</v>
      </c>
      <c r="B53" s="9">
        <v>3415</v>
      </c>
      <c r="C53" s="92">
        <v>251.9</v>
      </c>
      <c r="D53" s="10">
        <v>0</v>
      </c>
      <c r="E53" s="10">
        <v>1005</v>
      </c>
      <c r="F53" s="10">
        <v>0</v>
      </c>
      <c r="G53" s="10">
        <v>0</v>
      </c>
      <c r="H53" s="10">
        <v>0</v>
      </c>
      <c r="I53" s="10">
        <v>0</v>
      </c>
    </row>
    <row r="54" spans="1:9" ht="15">
      <c r="A54" s="41"/>
      <c r="B54" s="42"/>
      <c r="C54" s="43"/>
      <c r="D54" s="44"/>
      <c r="E54" s="45"/>
      <c r="F54" s="44"/>
      <c r="G54" s="44"/>
      <c r="H54" s="44"/>
      <c r="I54" s="44"/>
    </row>
    <row r="55" spans="1:18" ht="29.25" customHeight="1">
      <c r="A55" s="101" t="s">
        <v>175</v>
      </c>
      <c r="B55" s="30"/>
      <c r="C55" s="180" t="s">
        <v>86</v>
      </c>
      <c r="D55" s="181"/>
      <c r="E55" s="181"/>
      <c r="F55" s="31"/>
      <c r="G55" s="154" t="s">
        <v>234</v>
      </c>
      <c r="H55" s="154"/>
      <c r="I55" s="154"/>
      <c r="J55" s="29"/>
      <c r="K55" s="30"/>
      <c r="L55" s="70"/>
      <c r="M55" s="70"/>
      <c r="N55" s="70"/>
      <c r="O55" s="31"/>
      <c r="P55" s="32"/>
      <c r="Q55" s="32"/>
      <c r="R55" s="32"/>
    </row>
    <row r="56" spans="1:18" ht="42.75" customHeight="1">
      <c r="A56" s="98" t="s">
        <v>198</v>
      </c>
      <c r="B56" s="99"/>
      <c r="C56" s="99"/>
      <c r="D56" s="99"/>
      <c r="E56" s="2"/>
      <c r="F56" s="31"/>
      <c r="G56" s="100" t="s">
        <v>236</v>
      </c>
      <c r="H56" s="32"/>
      <c r="I56" s="32"/>
      <c r="J56" s="33"/>
      <c r="K56" s="32"/>
      <c r="L56" s="71"/>
      <c r="M56" s="71"/>
      <c r="N56" s="71"/>
      <c r="O56" s="34"/>
      <c r="P56" s="35"/>
      <c r="Q56" s="35"/>
      <c r="R56" s="35"/>
    </row>
    <row r="57" spans="1:9" ht="14.25">
      <c r="A57" s="73"/>
      <c r="B57" s="73"/>
      <c r="C57" s="73"/>
      <c r="D57" s="73"/>
      <c r="E57" s="73"/>
      <c r="F57" s="73"/>
      <c r="G57" s="73"/>
      <c r="H57" s="73"/>
      <c r="I57" s="73"/>
    </row>
    <row r="58" spans="1:9" ht="14.25">
      <c r="A58" s="73"/>
      <c r="B58" s="73"/>
      <c r="C58" s="73"/>
      <c r="D58" s="73"/>
      <c r="E58" s="73"/>
      <c r="F58" s="73"/>
      <c r="G58" s="73"/>
      <c r="H58" s="73"/>
      <c r="I58" s="73"/>
    </row>
    <row r="59" spans="1:9" ht="14.25">
      <c r="A59" s="73"/>
      <c r="B59" s="73"/>
      <c r="C59" s="73"/>
      <c r="D59" s="73"/>
      <c r="E59" s="73"/>
      <c r="F59" s="73"/>
      <c r="G59" s="73"/>
      <c r="H59" s="73"/>
      <c r="I59" s="73"/>
    </row>
    <row r="60" spans="1:9" ht="14.25">
      <c r="A60" s="73"/>
      <c r="B60" s="73"/>
      <c r="C60" s="73"/>
      <c r="D60" s="73"/>
      <c r="E60" s="73"/>
      <c r="F60" s="73"/>
      <c r="G60" s="73"/>
      <c r="H60" s="73"/>
      <c r="I60" s="73"/>
    </row>
    <row r="61" spans="1:9" ht="14.25">
      <c r="A61" s="73"/>
      <c r="B61" s="73"/>
      <c r="C61" s="73"/>
      <c r="D61" s="73"/>
      <c r="E61" s="73"/>
      <c r="F61" s="73"/>
      <c r="G61" s="73"/>
      <c r="H61" s="73"/>
      <c r="I61" s="73"/>
    </row>
    <row r="62" spans="1:9" ht="14.25">
      <c r="A62" s="73"/>
      <c r="B62" s="73"/>
      <c r="C62" s="73"/>
      <c r="D62" s="73"/>
      <c r="E62" s="73"/>
      <c r="F62" s="73"/>
      <c r="G62" s="73"/>
      <c r="H62" s="73"/>
      <c r="I62" s="73"/>
    </row>
    <row r="63" spans="1:9" ht="14.25">
      <c r="A63" s="73"/>
      <c r="B63" s="73"/>
      <c r="C63" s="73"/>
      <c r="D63" s="73"/>
      <c r="E63" s="73"/>
      <c r="F63" s="73"/>
      <c r="G63" s="73"/>
      <c r="H63" s="73"/>
      <c r="I63" s="73"/>
    </row>
    <row r="64" spans="1:9" ht="14.25">
      <c r="A64" s="73"/>
      <c r="B64" s="73"/>
      <c r="C64" s="73"/>
      <c r="D64" s="73"/>
      <c r="E64" s="73"/>
      <c r="F64" s="73"/>
      <c r="G64" s="73"/>
      <c r="H64" s="73"/>
      <c r="I64" s="73"/>
    </row>
    <row r="65" spans="1:9" ht="14.25">
      <c r="A65" s="73"/>
      <c r="B65" s="73"/>
      <c r="C65" s="73"/>
      <c r="D65" s="73"/>
      <c r="E65" s="73"/>
      <c r="F65" s="73"/>
      <c r="G65" s="73"/>
      <c r="H65" s="73"/>
      <c r="I65" s="73"/>
    </row>
    <row r="66" spans="1:9" ht="14.25">
      <c r="A66" s="73"/>
      <c r="B66" s="73"/>
      <c r="C66" s="73"/>
      <c r="D66" s="73"/>
      <c r="E66" s="73"/>
      <c r="F66" s="73"/>
      <c r="G66" s="73"/>
      <c r="H66" s="73"/>
      <c r="I66" s="73"/>
    </row>
    <row r="67" spans="1:9" ht="14.25">
      <c r="A67" s="73"/>
      <c r="B67" s="73"/>
      <c r="C67" s="73"/>
      <c r="D67" s="73"/>
      <c r="E67" s="73"/>
      <c r="F67" s="73"/>
      <c r="G67" s="73"/>
      <c r="H67" s="73"/>
      <c r="I67" s="73"/>
    </row>
  </sheetData>
  <sheetProtection/>
  <mergeCells count="12">
    <mergeCell ref="A7:I7"/>
    <mergeCell ref="A39:I39"/>
    <mergeCell ref="G1:I1"/>
    <mergeCell ref="C55:E55"/>
    <mergeCell ref="G55:I55"/>
    <mergeCell ref="A2:I2"/>
    <mergeCell ref="E4:E5"/>
    <mergeCell ref="F4:I4"/>
    <mergeCell ref="A4:A5"/>
    <mergeCell ref="B4:B5"/>
    <mergeCell ref="C4:C5"/>
    <mergeCell ref="D4:D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">
      <selection activeCell="E10" sqref="E10"/>
    </sheetView>
  </sheetViews>
  <sheetFormatPr defaultColWidth="9.140625" defaultRowHeight="12.75"/>
  <cols>
    <col min="1" max="1" width="28.421875" style="16" customWidth="1"/>
    <col min="2" max="2" width="6.421875" style="16" customWidth="1"/>
    <col min="3" max="5" width="9.140625" style="16" customWidth="1"/>
    <col min="6" max="6" width="7.7109375" style="16" customWidth="1"/>
    <col min="7" max="7" width="7.57421875" style="16" customWidth="1"/>
    <col min="8" max="9" width="6.57421875" style="16" customWidth="1"/>
    <col min="10" max="16384" width="9.140625" style="16" customWidth="1"/>
  </cols>
  <sheetData>
    <row r="1" spans="7:9" ht="15.75">
      <c r="G1" s="172" t="s">
        <v>160</v>
      </c>
      <c r="H1" s="172"/>
      <c r="I1" s="172"/>
    </row>
    <row r="2" spans="1:9" ht="15.75">
      <c r="A2" s="155" t="s">
        <v>117</v>
      </c>
      <c r="B2" s="155"/>
      <c r="C2" s="155"/>
      <c r="D2" s="155"/>
      <c r="E2" s="155"/>
      <c r="F2" s="155"/>
      <c r="G2" s="155"/>
      <c r="H2" s="155"/>
      <c r="I2" s="155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78" customHeight="1">
      <c r="A4" s="5" t="s">
        <v>1</v>
      </c>
      <c r="B4" s="6" t="s">
        <v>2</v>
      </c>
      <c r="C4" s="53" t="s">
        <v>238</v>
      </c>
      <c r="D4" s="53" t="s">
        <v>239</v>
      </c>
      <c r="E4" s="53" t="s">
        <v>253</v>
      </c>
      <c r="F4" s="192" t="s">
        <v>3</v>
      </c>
      <c r="G4" s="193"/>
      <c r="H4" s="193"/>
      <c r="I4" s="194"/>
    </row>
    <row r="5" spans="1:9" ht="15">
      <c r="A5" s="5"/>
      <c r="B5" s="6"/>
      <c r="C5" s="6"/>
      <c r="D5" s="6"/>
      <c r="E5" s="6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6</v>
      </c>
      <c r="F6" s="14">
        <v>7</v>
      </c>
      <c r="G6" s="14">
        <v>8</v>
      </c>
      <c r="H6" s="14">
        <v>9</v>
      </c>
      <c r="I6" s="14">
        <v>10</v>
      </c>
    </row>
    <row r="7" spans="1:9" ht="42.75">
      <c r="A7" s="8" t="s">
        <v>118</v>
      </c>
      <c r="B7" s="47">
        <v>4000</v>
      </c>
      <c r="C7" s="93">
        <f aca="true" t="shared" si="0" ref="C7:I7">C8+C9+C10+C11+C12+C13</f>
        <v>0</v>
      </c>
      <c r="D7" s="24">
        <f t="shared" si="0"/>
        <v>0</v>
      </c>
      <c r="E7" s="24">
        <f>E8+E9+E10+E11+E12+E13</f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</row>
    <row r="8" spans="1:9" ht="15">
      <c r="A8" s="4" t="s">
        <v>119</v>
      </c>
      <c r="B8" s="48" t="s">
        <v>120</v>
      </c>
      <c r="C8" s="92">
        <v>0</v>
      </c>
      <c r="D8" s="10"/>
      <c r="E8" s="10"/>
      <c r="F8" s="10"/>
      <c r="G8" s="10"/>
      <c r="H8" s="10"/>
      <c r="I8" s="10"/>
    </row>
    <row r="9" spans="1:9" ht="30">
      <c r="A9" s="4" t="s">
        <v>121</v>
      </c>
      <c r="B9" s="47">
        <v>4020</v>
      </c>
      <c r="C9" s="92">
        <v>0</v>
      </c>
      <c r="D9" s="10">
        <v>0</v>
      </c>
      <c r="E9" s="10">
        <f>F9+G9+H9+I9</f>
        <v>0</v>
      </c>
      <c r="F9" s="10">
        <v>0</v>
      </c>
      <c r="G9" s="10">
        <v>0</v>
      </c>
      <c r="H9" s="10">
        <v>0</v>
      </c>
      <c r="I9" s="10">
        <v>0</v>
      </c>
    </row>
    <row r="10" spans="1:9" ht="45">
      <c r="A10" s="4" t="s">
        <v>122</v>
      </c>
      <c r="B10" s="48">
        <v>4030</v>
      </c>
      <c r="C10" s="92">
        <v>0</v>
      </c>
      <c r="D10" s="10">
        <v>0</v>
      </c>
      <c r="E10" s="10">
        <f>F10+G10+H10+I10</f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ht="30">
      <c r="A11" s="4" t="s">
        <v>123</v>
      </c>
      <c r="B11" s="47">
        <v>4040</v>
      </c>
      <c r="C11" s="92">
        <v>0</v>
      </c>
      <c r="D11" s="10">
        <v>0</v>
      </c>
      <c r="E11" s="10">
        <v>0</v>
      </c>
      <c r="F11" s="10">
        <v>0</v>
      </c>
      <c r="G11" s="10"/>
      <c r="H11" s="10"/>
      <c r="I11" s="10"/>
    </row>
    <row r="12" spans="1:9" ht="60">
      <c r="A12" s="4" t="s">
        <v>124</v>
      </c>
      <c r="B12" s="48">
        <v>4050</v>
      </c>
      <c r="C12" s="10">
        <v>0</v>
      </c>
      <c r="D12" s="10"/>
      <c r="E12" s="10"/>
      <c r="F12" s="10"/>
      <c r="G12" s="10"/>
      <c r="H12" s="10"/>
      <c r="I12" s="10"/>
    </row>
    <row r="13" spans="1:9" ht="15">
      <c r="A13" s="4" t="s">
        <v>125</v>
      </c>
      <c r="B13" s="49">
        <v>4060</v>
      </c>
      <c r="C13" s="10">
        <v>0</v>
      </c>
      <c r="D13" s="10"/>
      <c r="E13" s="10"/>
      <c r="F13" s="10"/>
      <c r="G13" s="10"/>
      <c r="H13" s="10"/>
      <c r="I13" s="10"/>
    </row>
    <row r="17" spans="1:9" ht="15" customHeight="1">
      <c r="A17" s="101" t="s">
        <v>175</v>
      </c>
      <c r="B17" s="30"/>
      <c r="C17" s="180" t="s">
        <v>86</v>
      </c>
      <c r="D17" s="181"/>
      <c r="E17" s="181"/>
      <c r="F17" s="31"/>
      <c r="G17" s="182" t="s">
        <v>234</v>
      </c>
      <c r="H17" s="182"/>
      <c r="I17" s="182"/>
    </row>
    <row r="18" spans="1:9" ht="42.75">
      <c r="A18" s="98" t="s">
        <v>198</v>
      </c>
      <c r="B18" s="99"/>
      <c r="C18" s="99"/>
      <c r="D18" s="99"/>
      <c r="E18" s="2"/>
      <c r="F18" s="31"/>
      <c r="G18" s="112" t="s">
        <v>236</v>
      </c>
      <c r="H18" s="111"/>
      <c r="I18" s="111"/>
    </row>
  </sheetData>
  <sheetProtection/>
  <mergeCells count="5">
    <mergeCell ref="G1:I1"/>
    <mergeCell ref="C17:E17"/>
    <mergeCell ref="G17:I17"/>
    <mergeCell ref="F4:I4"/>
    <mergeCell ref="A2:I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1" width="38.28125" style="0" customWidth="1"/>
    <col min="2" max="4" width="15.7109375" style="0" customWidth="1"/>
  </cols>
  <sheetData>
    <row r="1" spans="1:4" ht="15.75">
      <c r="A1" s="72"/>
      <c r="B1" s="72"/>
      <c r="D1" s="69" t="s">
        <v>161</v>
      </c>
    </row>
    <row r="2" spans="1:4" ht="15.75">
      <c r="A2" s="155" t="s">
        <v>162</v>
      </c>
      <c r="B2" s="155"/>
      <c r="C2" s="155"/>
      <c r="D2" s="155"/>
    </row>
    <row r="3" spans="1:4" ht="15.75">
      <c r="A3" s="51"/>
      <c r="B3" s="51"/>
      <c r="C3" s="51"/>
      <c r="D3" s="51"/>
    </row>
    <row r="4" spans="1:4" ht="68.25" customHeight="1">
      <c r="A4" s="50" t="s">
        <v>1</v>
      </c>
      <c r="B4" s="6" t="s">
        <v>242</v>
      </c>
      <c r="C4" s="6" t="s">
        <v>243</v>
      </c>
      <c r="D4" s="6" t="s">
        <v>244</v>
      </c>
    </row>
    <row r="5" spans="1:4" ht="12.75">
      <c r="A5" s="52">
        <v>1</v>
      </c>
      <c r="B5" s="53">
        <v>2</v>
      </c>
      <c r="C5" s="53">
        <v>3</v>
      </c>
      <c r="D5" s="53">
        <v>5</v>
      </c>
    </row>
    <row r="6" spans="1:4" ht="75" customHeight="1">
      <c r="A6" s="82" t="s">
        <v>163</v>
      </c>
      <c r="B6" s="76">
        <v>4</v>
      </c>
      <c r="C6" s="77">
        <f>SUM(C7:C9)</f>
        <v>5</v>
      </c>
      <c r="D6" s="76">
        <f>SUM(D7:D9)</f>
        <v>5</v>
      </c>
    </row>
    <row r="7" spans="1:4" ht="15" customHeight="1">
      <c r="A7" s="83" t="s">
        <v>126</v>
      </c>
      <c r="B7" s="55">
        <v>1</v>
      </c>
      <c r="C7" s="56">
        <v>1</v>
      </c>
      <c r="D7" s="55">
        <v>1</v>
      </c>
    </row>
    <row r="8" spans="1:4" ht="30" customHeight="1">
      <c r="A8" s="83" t="s">
        <v>127</v>
      </c>
      <c r="B8" s="55">
        <v>1</v>
      </c>
      <c r="C8" s="56">
        <v>1</v>
      </c>
      <c r="D8" s="55">
        <v>1</v>
      </c>
    </row>
    <row r="9" spans="1:4" ht="15" customHeight="1">
      <c r="A9" s="83" t="s">
        <v>128</v>
      </c>
      <c r="B9" s="55">
        <v>2</v>
      </c>
      <c r="C9" s="56">
        <v>3</v>
      </c>
      <c r="D9" s="55">
        <v>3</v>
      </c>
    </row>
    <row r="10" spans="1:4" ht="29.25" customHeight="1">
      <c r="A10" s="82" t="s">
        <v>129</v>
      </c>
      <c r="B10" s="74">
        <f>SUM(B11:B13)</f>
        <v>636</v>
      </c>
      <c r="C10" s="54">
        <f>SUM(C11:C13)</f>
        <v>767</v>
      </c>
      <c r="D10" s="74">
        <f>SUM(D11:D13)</f>
        <v>891.5</v>
      </c>
    </row>
    <row r="11" spans="1:4" ht="15" customHeight="1">
      <c r="A11" s="83" t="s">
        <v>126</v>
      </c>
      <c r="B11" s="75">
        <v>272.5</v>
      </c>
      <c r="C11" s="57">
        <v>234</v>
      </c>
      <c r="D11" s="75">
        <v>286</v>
      </c>
    </row>
    <row r="12" spans="1:4" ht="30" customHeight="1">
      <c r="A12" s="83" t="s">
        <v>127</v>
      </c>
      <c r="B12" s="75">
        <v>144.1</v>
      </c>
      <c r="C12" s="57">
        <v>147.5</v>
      </c>
      <c r="D12" s="75">
        <v>169.8</v>
      </c>
    </row>
    <row r="13" spans="1:4" ht="15" customHeight="1">
      <c r="A13" s="83" t="s">
        <v>128</v>
      </c>
      <c r="B13" s="75">
        <v>219.4</v>
      </c>
      <c r="C13" s="57">
        <v>385.5</v>
      </c>
      <c r="D13" s="75">
        <v>435.7</v>
      </c>
    </row>
    <row r="14" spans="1:4" ht="45" customHeight="1">
      <c r="A14" s="82" t="s">
        <v>159</v>
      </c>
      <c r="B14" s="74">
        <f>B10/B6/12*1000</f>
        <v>13250</v>
      </c>
      <c r="C14" s="74">
        <f>C10/C6/12*1000</f>
        <v>12783.333333333334</v>
      </c>
      <c r="D14" s="74">
        <f>D10/D6/12*1000</f>
        <v>14858.333333333334</v>
      </c>
    </row>
    <row r="15" spans="1:4" ht="15" customHeight="1">
      <c r="A15" s="83" t="s">
        <v>126</v>
      </c>
      <c r="B15" s="75">
        <f aca="true" t="shared" si="0" ref="B15:D16">B11/B7/12*1000</f>
        <v>22708.333333333332</v>
      </c>
      <c r="C15" s="75">
        <f t="shared" si="0"/>
        <v>19500</v>
      </c>
      <c r="D15" s="75">
        <f>D11/D7/12*1000</f>
        <v>23833.333333333332</v>
      </c>
    </row>
    <row r="16" spans="1:4" ht="30" customHeight="1">
      <c r="A16" s="83" t="s">
        <v>127</v>
      </c>
      <c r="B16" s="75">
        <f t="shared" si="0"/>
        <v>12008.333333333332</v>
      </c>
      <c r="C16" s="75">
        <f t="shared" si="0"/>
        <v>12291.666666666666</v>
      </c>
      <c r="D16" s="75">
        <f t="shared" si="0"/>
        <v>14150</v>
      </c>
    </row>
    <row r="17" spans="1:4" ht="15" customHeight="1">
      <c r="A17" s="83" t="s">
        <v>128</v>
      </c>
      <c r="B17" s="75">
        <f>B13/B9/12*1000</f>
        <v>9141.666666666668</v>
      </c>
      <c r="C17" s="75">
        <f>C13/C9/12*1000</f>
        <v>10708.333333333334</v>
      </c>
      <c r="D17" s="75">
        <f>SUM(D13/D9/12)*1000</f>
        <v>12102.777777777776</v>
      </c>
    </row>
    <row r="18" spans="1:5" ht="30" customHeight="1">
      <c r="A18" s="82" t="s">
        <v>130</v>
      </c>
      <c r="B18" s="74">
        <f>SUM(B19:B21)</f>
        <v>775.92</v>
      </c>
      <c r="C18" s="74">
        <f>SUM(C19:C21)</f>
        <v>935.74</v>
      </c>
      <c r="D18" s="74">
        <f>SUM(D19:D21)</f>
        <v>1087.63</v>
      </c>
      <c r="E18" s="88"/>
    </row>
    <row r="19" spans="1:4" ht="15" customHeight="1">
      <c r="A19" s="83" t="s">
        <v>126</v>
      </c>
      <c r="B19" s="75">
        <f aca="true" t="shared" si="1" ref="B19:D20">B11*1.22</f>
        <v>332.45</v>
      </c>
      <c r="C19" s="75">
        <f t="shared" si="1"/>
        <v>285.48</v>
      </c>
      <c r="D19" s="75">
        <f t="shared" si="1"/>
        <v>348.92</v>
      </c>
    </row>
    <row r="20" spans="1:4" ht="30" customHeight="1">
      <c r="A20" s="83" t="s">
        <v>127</v>
      </c>
      <c r="B20" s="75">
        <f t="shared" si="1"/>
        <v>175.802</v>
      </c>
      <c r="C20" s="75">
        <f t="shared" si="1"/>
        <v>179.95</v>
      </c>
      <c r="D20" s="75">
        <f>D12*1.22</f>
        <v>207.156</v>
      </c>
    </row>
    <row r="21" spans="1:4" ht="15" customHeight="1">
      <c r="A21" s="83" t="s">
        <v>128</v>
      </c>
      <c r="B21" s="75">
        <f>(B13*1.22)</f>
        <v>267.668</v>
      </c>
      <c r="C21" s="75">
        <f>(C13*1.22)</f>
        <v>470.31</v>
      </c>
      <c r="D21" s="75">
        <f>(D13*1.22)</f>
        <v>531.554</v>
      </c>
    </row>
    <row r="22" spans="1:4" ht="45" customHeight="1">
      <c r="A22" s="82" t="s">
        <v>131</v>
      </c>
      <c r="B22" s="74">
        <f>B18/12/B6*1000</f>
        <v>16165</v>
      </c>
      <c r="C22" s="74">
        <f>C18/12/C6*1000</f>
        <v>15595.666666666668</v>
      </c>
      <c r="D22" s="116">
        <v>18126.7</v>
      </c>
    </row>
    <row r="23" spans="1:4" ht="15" customHeight="1">
      <c r="A23" s="83" t="s">
        <v>126</v>
      </c>
      <c r="B23" s="75">
        <f>B19/12/B7*1000+4.1</f>
        <v>27708.266666666663</v>
      </c>
      <c r="C23" s="75">
        <f>C19/12/C7*1000</f>
        <v>23790.000000000004</v>
      </c>
      <c r="D23" s="117">
        <v>29075</v>
      </c>
    </row>
    <row r="24" spans="1:4" ht="30" customHeight="1">
      <c r="A24" s="83" t="s">
        <v>127</v>
      </c>
      <c r="B24" s="75">
        <f>B20/12/B8*1000</f>
        <v>14650.166666666666</v>
      </c>
      <c r="C24" s="75">
        <f>C20/12/C8*1000</f>
        <v>14995.833333333332</v>
      </c>
      <c r="D24" s="117">
        <v>17266.7</v>
      </c>
    </row>
    <row r="25" spans="1:4" ht="15" customHeight="1">
      <c r="A25" s="83" t="s">
        <v>128</v>
      </c>
      <c r="B25" s="75">
        <f>B21/12/B9*1000+1.4</f>
        <v>11154.233333333334</v>
      </c>
      <c r="C25" s="75">
        <f>C21/12/C9*1000</f>
        <v>13064.166666666666</v>
      </c>
      <c r="D25" s="117">
        <v>14766.7</v>
      </c>
    </row>
    <row r="27" spans="1:6" ht="15" customHeight="1">
      <c r="A27" s="101" t="s">
        <v>175</v>
      </c>
      <c r="B27" s="103"/>
      <c r="C27" s="154" t="s">
        <v>234</v>
      </c>
      <c r="D27" s="154"/>
      <c r="E27" s="154"/>
      <c r="F27" s="31"/>
    </row>
    <row r="28" spans="1:6" ht="28.5">
      <c r="A28" s="98" t="s">
        <v>198</v>
      </c>
      <c r="B28" s="99"/>
      <c r="C28" s="100" t="s">
        <v>236</v>
      </c>
      <c r="D28" s="32"/>
      <c r="E28" s="32"/>
      <c r="F28" s="31"/>
    </row>
    <row r="29" spans="1:2" ht="15">
      <c r="A29" s="33"/>
      <c r="B29" s="71"/>
    </row>
  </sheetData>
  <sheetProtection/>
  <mergeCells count="2">
    <mergeCell ref="C27:E27"/>
    <mergeCell ref="A2:D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2021-12-03T09:24:03Z</cp:lastPrinted>
  <dcterms:created xsi:type="dcterms:W3CDTF">1996-10-08T23:32:33Z</dcterms:created>
  <dcterms:modified xsi:type="dcterms:W3CDTF">2021-12-03T09:25:10Z</dcterms:modified>
  <cp:category/>
  <cp:version/>
  <cp:contentType/>
  <cp:contentStatus/>
</cp:coreProperties>
</file>